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Jednotlivé roky výstavby" sheetId="1" r:id="rId1"/>
    <sheet name="Kanalizační přípojky k RD" sheetId="3" r:id="rId2"/>
  </sheets>
  <calcPr calcId="152511"/>
</workbook>
</file>

<file path=xl/calcChain.xml><?xml version="1.0" encoding="utf-8"?>
<calcChain xmlns="http://schemas.openxmlformats.org/spreadsheetml/2006/main">
  <c r="B201" i="3" l="1"/>
  <c r="B175" i="3"/>
  <c r="B150" i="3"/>
  <c r="B124" i="3"/>
  <c r="B97" i="3"/>
  <c r="B71" i="3"/>
  <c r="B44" i="3"/>
  <c r="B203" i="3"/>
  <c r="D203" i="3" s="1"/>
  <c r="B200" i="3"/>
  <c r="D200" i="3" s="1"/>
  <c r="B199" i="3"/>
  <c r="D199" i="3" s="1"/>
  <c r="B198" i="3"/>
  <c r="D198" i="3" s="1"/>
  <c r="B197" i="3"/>
  <c r="D197" i="3" s="1"/>
  <c r="B196" i="3"/>
  <c r="D196" i="3" s="1"/>
  <c r="B188" i="3"/>
  <c r="B202" i="3" s="1"/>
  <c r="D202" i="3" s="1"/>
  <c r="B177" i="3"/>
  <c r="D177" i="3" s="1"/>
  <c r="B174" i="3"/>
  <c r="D174" i="3" s="1"/>
  <c r="B173" i="3"/>
  <c r="D173" i="3" s="1"/>
  <c r="B172" i="3"/>
  <c r="D172" i="3" s="1"/>
  <c r="B171" i="3"/>
  <c r="D171" i="3" s="1"/>
  <c r="B170" i="3"/>
  <c r="D170" i="3" s="1"/>
  <c r="B162" i="3"/>
  <c r="B176" i="3" s="1"/>
  <c r="D176" i="3" s="1"/>
  <c r="B152" i="3"/>
  <c r="D152" i="3" s="1"/>
  <c r="B149" i="3"/>
  <c r="D149" i="3" s="1"/>
  <c r="B148" i="3"/>
  <c r="D148" i="3" s="1"/>
  <c r="B147" i="3"/>
  <c r="D147" i="3" s="1"/>
  <c r="B146" i="3"/>
  <c r="D146" i="3" s="1"/>
  <c r="B145" i="3"/>
  <c r="D145" i="3" s="1"/>
  <c r="B137" i="3"/>
  <c r="B151" i="3" s="1"/>
  <c r="D151" i="3" s="1"/>
  <c r="B126" i="3"/>
  <c r="D126" i="3" s="1"/>
  <c r="B123" i="3"/>
  <c r="D123" i="3" s="1"/>
  <c r="B122" i="3"/>
  <c r="D122" i="3" s="1"/>
  <c r="B121" i="3"/>
  <c r="D121" i="3" s="1"/>
  <c r="B120" i="3"/>
  <c r="D120" i="3" s="1"/>
  <c r="B119" i="3"/>
  <c r="D119" i="3" s="1"/>
  <c r="B111" i="3"/>
  <c r="B125" i="3" s="1"/>
  <c r="D125" i="3" s="1"/>
  <c r="B99" i="3"/>
  <c r="D99" i="3" s="1"/>
  <c r="B96" i="3"/>
  <c r="D96" i="3" s="1"/>
  <c r="B95" i="3"/>
  <c r="D95" i="3" s="1"/>
  <c r="B94" i="3"/>
  <c r="D94" i="3" s="1"/>
  <c r="B93" i="3"/>
  <c r="D93" i="3" s="1"/>
  <c r="B92" i="3"/>
  <c r="D92" i="3" s="1"/>
  <c r="B84" i="3"/>
  <c r="B98" i="3" s="1"/>
  <c r="D98" i="3" s="1"/>
  <c r="B73" i="3"/>
  <c r="D73" i="3" s="1"/>
  <c r="B70" i="3"/>
  <c r="D70" i="3" s="1"/>
  <c r="B69" i="3"/>
  <c r="D69" i="3" s="1"/>
  <c r="B68" i="3"/>
  <c r="D68" i="3" s="1"/>
  <c r="B67" i="3"/>
  <c r="D67" i="3" s="1"/>
  <c r="B66" i="3"/>
  <c r="D66" i="3" s="1"/>
  <c r="B58" i="3"/>
  <c r="E71" i="3" l="1"/>
  <c r="E74" i="3" s="1"/>
  <c r="B167" i="3"/>
  <c r="D167" i="3" s="1"/>
  <c r="B195" i="3"/>
  <c r="D195" i="3" s="1"/>
  <c r="B193" i="3"/>
  <c r="D193" i="3" s="1"/>
  <c r="E201" i="3"/>
  <c r="E204" i="3" s="1"/>
  <c r="B169" i="3"/>
  <c r="D169" i="3" s="1"/>
  <c r="E175" i="3"/>
  <c r="E178" i="3" s="1"/>
  <c r="E150" i="3"/>
  <c r="E153" i="3" s="1"/>
  <c r="B142" i="3"/>
  <c r="D142" i="3" s="1"/>
  <c r="B144" i="3"/>
  <c r="D144" i="3" s="1"/>
  <c r="B116" i="3"/>
  <c r="D116" i="3" s="1"/>
  <c r="B118" i="3"/>
  <c r="D118" i="3" s="1"/>
  <c r="B64" i="3"/>
  <c r="D64" i="3" s="1"/>
  <c r="B72" i="3"/>
  <c r="D72" i="3" s="1"/>
  <c r="B90" i="3"/>
  <c r="D90" i="3" s="1"/>
  <c r="B63" i="3"/>
  <c r="D63" i="3" s="1"/>
  <c r="D74" i="3" s="1"/>
  <c r="B65" i="3"/>
  <c r="D65" i="3" s="1"/>
  <c r="B89" i="3"/>
  <c r="D89" i="3" s="1"/>
  <c r="B117" i="3"/>
  <c r="D117" i="3" s="1"/>
  <c r="B143" i="3"/>
  <c r="D143" i="3" s="1"/>
  <c r="B168" i="3"/>
  <c r="D168" i="3" s="1"/>
  <c r="B194" i="3"/>
  <c r="D194" i="3" s="1"/>
  <c r="E124" i="3"/>
  <c r="E127" i="3" s="1"/>
  <c r="B91" i="3"/>
  <c r="D91" i="3" s="1"/>
  <c r="E97" i="3"/>
  <c r="E100" i="3" s="1"/>
  <c r="D127" i="3" l="1"/>
  <c r="D204" i="3"/>
  <c r="D178" i="3"/>
  <c r="D100" i="3"/>
  <c r="D153" i="3"/>
  <c r="B31" i="3"/>
  <c r="C18" i="3" s="1"/>
  <c r="B38" i="3" l="1"/>
  <c r="D38" i="3" s="1"/>
  <c r="B37" i="3"/>
  <c r="D37" i="3" s="1"/>
  <c r="B36" i="3"/>
  <c r="D36" i="3" s="1"/>
  <c r="B46" i="3"/>
  <c r="D46" i="3" s="1"/>
  <c r="B45" i="3"/>
  <c r="D45" i="3" s="1"/>
  <c r="B43" i="3"/>
  <c r="D43" i="3" s="1"/>
  <c r="B42" i="3"/>
  <c r="D42" i="3" s="1"/>
  <c r="B41" i="3"/>
  <c r="D41" i="3" s="1"/>
  <c r="B40" i="3"/>
  <c r="D40" i="3" s="1"/>
  <c r="B39" i="3"/>
  <c r="D39" i="3" s="1"/>
  <c r="E44" i="3" l="1"/>
  <c r="E47" i="3" s="1"/>
  <c r="D19" i="3" s="1"/>
  <c r="E19" i="3" s="1"/>
  <c r="F19" i="3" s="1"/>
  <c r="C19" i="3"/>
  <c r="D47" i="3"/>
  <c r="D18" i="3" s="1"/>
  <c r="E18" i="3" s="1"/>
  <c r="F18" i="3" s="1"/>
  <c r="F21" i="3" l="1"/>
  <c r="F46" i="1"/>
  <c r="H15" i="1" l="1"/>
  <c r="K42" i="1"/>
  <c r="J42" i="1"/>
  <c r="H42" i="1"/>
  <c r="G42" i="1"/>
  <c r="F41" i="1"/>
  <c r="D42" i="1"/>
  <c r="G46" i="1"/>
  <c r="D46" i="1"/>
  <c r="E46" i="1"/>
  <c r="K34" i="1"/>
  <c r="K35" i="1"/>
  <c r="O15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0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J28" i="1" l="1"/>
  <c r="G40" i="1"/>
  <c r="O25" i="1"/>
  <c r="O24" i="1"/>
  <c r="M40" i="1"/>
  <c r="M39" i="1"/>
  <c r="M38" i="1"/>
  <c r="M37" i="1"/>
  <c r="M36" i="1"/>
  <c r="M35" i="1"/>
  <c r="O31" i="1"/>
  <c r="O40" i="1"/>
  <c r="O39" i="1"/>
  <c r="O38" i="1"/>
  <c r="O37" i="1"/>
  <c r="O36" i="1"/>
  <c r="O35" i="1"/>
  <c r="O34" i="1"/>
  <c r="O33" i="1"/>
  <c r="O30" i="1"/>
  <c r="O29" i="1"/>
  <c r="O27" i="1"/>
  <c r="O26" i="1"/>
  <c r="O23" i="1"/>
  <c r="O22" i="1"/>
  <c r="O21" i="1"/>
  <c r="O20" i="1"/>
  <c r="O19" i="1"/>
  <c r="O18" i="1"/>
  <c r="O17" i="1"/>
  <c r="O14" i="1"/>
  <c r="O13" i="1"/>
  <c r="O12" i="1"/>
  <c r="O11" i="1"/>
  <c r="J10" i="1"/>
  <c r="O10" i="1" s="1"/>
  <c r="I34" i="1"/>
  <c r="K40" i="1"/>
  <c r="K39" i="1"/>
  <c r="K38" i="1"/>
  <c r="K37" i="1"/>
  <c r="K36" i="1"/>
  <c r="I40" i="1"/>
  <c r="I39" i="1"/>
  <c r="I38" i="1"/>
  <c r="I37" i="1"/>
  <c r="I36" i="1"/>
  <c r="I35" i="1"/>
  <c r="G39" i="1"/>
  <c r="G38" i="1"/>
  <c r="G37" i="1"/>
  <c r="G36" i="1"/>
  <c r="G35" i="1"/>
  <c r="L41" i="1"/>
  <c r="J41" i="1"/>
  <c r="H41" i="1"/>
  <c r="G34" i="1"/>
  <c r="H16" i="1"/>
  <c r="O28" i="1" l="1"/>
  <c r="M41" i="1"/>
  <c r="K41" i="1"/>
  <c r="K10" i="1"/>
  <c r="O16" i="1"/>
  <c r="G41" i="1"/>
  <c r="I41" i="1"/>
  <c r="H32" i="1"/>
  <c r="H46" i="1" l="1"/>
  <c r="L32" i="1"/>
  <c r="L42" i="1" s="1"/>
  <c r="J32" i="1"/>
  <c r="F32" i="1"/>
  <c r="M11" i="1"/>
  <c r="I10" i="1"/>
  <c r="E25" i="1"/>
  <c r="E22" i="1"/>
  <c r="E14" i="1"/>
  <c r="E13" i="1"/>
  <c r="E12" i="1"/>
  <c r="E11" i="1"/>
  <c r="D41" i="1"/>
  <c r="E40" i="1"/>
  <c r="E39" i="1"/>
  <c r="E38" i="1"/>
  <c r="E37" i="1"/>
  <c r="E36" i="1"/>
  <c r="E35" i="1"/>
  <c r="E34" i="1"/>
  <c r="D32" i="1"/>
  <c r="E31" i="1"/>
  <c r="E30" i="1"/>
  <c r="E10" i="1"/>
  <c r="E29" i="1"/>
  <c r="E28" i="1"/>
  <c r="E27" i="1"/>
  <c r="E26" i="1"/>
  <c r="E24" i="1"/>
  <c r="E23" i="1"/>
  <c r="E21" i="1"/>
  <c r="E20" i="1"/>
  <c r="E19" i="1"/>
  <c r="E18" i="1"/>
  <c r="E17" i="1"/>
  <c r="E16" i="1"/>
  <c r="E15" i="1"/>
  <c r="G32" i="1" l="1"/>
  <c r="K32" i="1"/>
  <c r="K46" i="1" s="1"/>
  <c r="O41" i="1"/>
  <c r="F42" i="1"/>
  <c r="J46" i="1"/>
  <c r="I32" i="1"/>
  <c r="M32" i="1"/>
  <c r="M42" i="1" s="1"/>
  <c r="O32" i="1"/>
  <c r="E32" i="1"/>
  <c r="E41" i="1"/>
  <c r="O42" i="1" l="1"/>
  <c r="I42" i="1"/>
  <c r="I46" i="1" s="1"/>
  <c r="E42" i="1"/>
  <c r="M46" i="1"/>
  <c r="L46" i="1"/>
  <c r="O46" i="1" s="1"/>
  <c r="O47" i="1" l="1"/>
</calcChain>
</file>

<file path=xl/sharedStrings.xml><?xml version="1.0" encoding="utf-8"?>
<sst xmlns="http://schemas.openxmlformats.org/spreadsheetml/2006/main" count="303" uniqueCount="106">
  <si>
    <t>Č. OBJEKTU</t>
  </si>
  <si>
    <t>NÁZEV OBJEKTU</t>
  </si>
  <si>
    <t>S DPH</t>
  </si>
  <si>
    <t>Splašková kanalizace</t>
  </si>
  <si>
    <t>Dešťová kanalizace</t>
  </si>
  <si>
    <t>Vodovod</t>
  </si>
  <si>
    <t>Rekonstrukce kanalizace ul. Tyršova</t>
  </si>
  <si>
    <t>Retenční nádrž</t>
  </si>
  <si>
    <t>Vodovodní přípojky</t>
  </si>
  <si>
    <t>Rozvody VO</t>
  </si>
  <si>
    <t>Přeložka vedení NN</t>
  </si>
  <si>
    <t>NTL Plynovod včetně přípojek</t>
  </si>
  <si>
    <t>Komunikace v obytné zóně</t>
  </si>
  <si>
    <t>Rozšíření silnice III/2123</t>
  </si>
  <si>
    <t>Komunikace pro pěší</t>
  </si>
  <si>
    <t>Přípojky splaškové kanalizace</t>
  </si>
  <si>
    <t>Dešťová kanalizace - odvodnění - pokračování</t>
  </si>
  <si>
    <t>Pokračování VO</t>
  </si>
  <si>
    <t>Vegetační úpravy</t>
  </si>
  <si>
    <t>Vegetační úpravy - pokračování</t>
  </si>
  <si>
    <t>Kompletní dopravně inženýrská opatření při stavbě</t>
  </si>
  <si>
    <t>Ochrana sítí</t>
  </si>
  <si>
    <t>Zaměření skutečného provedení stavby</t>
  </si>
  <si>
    <t>Vypracování realizační dokumentace stavby</t>
  </si>
  <si>
    <t>Geotechnický dozor</t>
  </si>
  <si>
    <t>Informační tabule</t>
  </si>
  <si>
    <t>VRN Součet</t>
  </si>
  <si>
    <t>Bez DPH</t>
  </si>
  <si>
    <t xml:space="preserve">                                 CENA CELKEM</t>
  </si>
  <si>
    <t>Přeložka vrchního vedení VO</t>
  </si>
  <si>
    <t>ZRN SOUČET</t>
  </si>
  <si>
    <t>Sjezd na parcelu 911/11</t>
  </si>
  <si>
    <t>Účelová cesta za sjezdem 911/1</t>
  </si>
  <si>
    <t>II.etapa - Terénní úpravy a podkladní vrstvy pro komunikaci a inženýrské sítě v prostoru budoucích RD</t>
  </si>
  <si>
    <t>III.etapa - Dokončení  komunikace v prostru I.etapy RD, výstavba sjezdů, chodníků podél ul. M.Tyrše a veřejné osvětlení (dokončení prací v prostoru I.etapy RD)</t>
  </si>
  <si>
    <t>TŘEŠŇOVKA   - ROZDĚLENÍ STAVBY NA ETAPY (náklady dle rozpočtu projektanta)</t>
  </si>
  <si>
    <t>Rozvody NN (cena odhadnuta)</t>
  </si>
  <si>
    <t>Rezerva 10%</t>
  </si>
  <si>
    <t xml:space="preserve">                    I.ETAPA - Cena celkem Kč</t>
  </si>
  <si>
    <t xml:space="preserve">               II.ETAPA - Cena celkem Kč</t>
  </si>
  <si>
    <t xml:space="preserve">            III.ETAPA - Cena celkem Kč</t>
  </si>
  <si>
    <t xml:space="preserve">              IV.ETAPA - Cena celkem Kč</t>
  </si>
  <si>
    <t>Ochrana vedení PVSEK (slaboproud)</t>
  </si>
  <si>
    <t>Skutečné provedení stavby - digitálně</t>
  </si>
  <si>
    <t>I.etapa - výstavba splaškové a dešťové kanalizace v parku v Knoflíkové ul až k šachtě IŠ 3 v uk. M.Tyrše (včetně retenční nádrže) a přeložka sítě NN (realizuje ČEZ)</t>
  </si>
  <si>
    <t>IV.etapa - Dokončení prací na komunikaci , kanalizace, VO, vodovodní a kanalizační přípojky  a sadových úprav k II.etapě RD</t>
  </si>
  <si>
    <t xml:space="preserve">                     II.ETAPA - Cena celkem</t>
  </si>
  <si>
    <t xml:space="preserve">                     III.ETAPA - Cena celkem</t>
  </si>
  <si>
    <t xml:space="preserve">                          IV.ETAPA - Cena celkem</t>
  </si>
  <si>
    <t xml:space="preserve">                         I.ETAPA - Cena celkem</t>
  </si>
  <si>
    <t>C E L K E M</t>
  </si>
  <si>
    <t>KANALIZAČNÍ  PŘÍPOJKY  K  RODINNÝM  DOMŮM</t>
  </si>
  <si>
    <t>Popis prováděných prací:</t>
  </si>
  <si>
    <t>P O D K L A D Y   P R O   V Y P R A C O V Á N Í   C E N O V É   N A B Í D K Y</t>
  </si>
  <si>
    <t xml:space="preserve">                           délka kanalizační přípojky v metrech</t>
  </si>
  <si>
    <t xml:space="preserve"> v chodníku</t>
  </si>
  <si>
    <t>délka celkem</t>
  </si>
  <si>
    <t xml:space="preserve"> v komunikaci</t>
  </si>
  <si>
    <t>v zelené ploše</t>
  </si>
  <si>
    <t xml:space="preserve">Na nově vybudovaný kanalizační řad srážkových vod (SO 302) budou nově napojeny srážkové vody jednotlivých </t>
  </si>
  <si>
    <t>pokládka zámkové dlažby</t>
  </si>
  <si>
    <t>demontáž zámkové dlažby</t>
  </si>
  <si>
    <t>demontáž živičné komunikace</t>
  </si>
  <si>
    <t>montáž živičné komunikace</t>
  </si>
  <si>
    <t>práce v zelené ploše</t>
  </si>
  <si>
    <t>lapače střešních nečistot</t>
  </si>
  <si>
    <t>CELKEM</t>
  </si>
  <si>
    <t>jednotek</t>
  </si>
  <si>
    <t>Kč za jednotku</t>
  </si>
  <si>
    <t>Kč CELKEM</t>
  </si>
  <si>
    <t>VÝMĚRY JEDNOTLIVÝCH RODINNÝCH DOMŮ</t>
  </si>
  <si>
    <t>R O Z P O Č E T</t>
  </si>
  <si>
    <t>538 - paní Bašková</t>
  </si>
  <si>
    <t>536 - manž. Štochlovi</t>
  </si>
  <si>
    <t>598 - manž. Lukačovi</t>
  </si>
  <si>
    <t>604 - pan Zima</t>
  </si>
  <si>
    <t>603 - manž. Mlejnkovi</t>
  </si>
  <si>
    <t>Kč bez DPH</t>
  </si>
  <si>
    <t>502 - manž. Holubcovi</t>
  </si>
  <si>
    <t>do nově kanalizačního řadu je v hloubce 260cm.  Podél rodinných domů vede kanalizace chodníkem ze zámkové dlažby,</t>
  </si>
  <si>
    <t>trávníkem a dále je vedena živičnou  komunikací. Všechny tyto konstrukce je nutné po skončení stavby uvést do původního</t>
  </si>
  <si>
    <r>
      <t>zemní práce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</si>
  <si>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pažení výkopu</t>
  </si>
  <si>
    <t>výměry RD č.p.</t>
  </si>
  <si>
    <t xml:space="preserve">rodinných domů. U jednotlivých RD bude hloubka uložení kanalizačních přípojek 80cm, zaústění kanalizačních přípojek </t>
  </si>
  <si>
    <t>odvoz přebytečné zeminy</t>
  </si>
  <si>
    <t>Kč s DPH</t>
  </si>
  <si>
    <t>m</t>
  </si>
  <si>
    <t>537 - manž. Zajíčkovi</t>
  </si>
  <si>
    <t>nečistot ks</t>
  </si>
  <si>
    <t xml:space="preserve">střešních lapačů </t>
  </si>
  <si>
    <t>stavu. Kanalizační přípojky budou provedeny z plastového potrubí DN 150mm. Střešní svody budou napojeny přes</t>
  </si>
  <si>
    <t>lapače střešních nečistot do nově budovaného kanalizačního řadu (SO 302)  pomocí kanalizačních tvarovek bez</t>
  </si>
  <si>
    <t xml:space="preserve">Odvoz přebytečné zeminy na mezideponii do vzdálenosti bez poplatku za skládkovné. </t>
  </si>
  <si>
    <t>SO 8 - Dešťová kanalizace</t>
  </si>
  <si>
    <t>SO 9 - Splašková kanalizace</t>
  </si>
  <si>
    <t>SO 9 - splašková kanalizace</t>
  </si>
  <si>
    <t xml:space="preserve">pokládka potrubí včetně dodávky materiálu </t>
  </si>
  <si>
    <t xml:space="preserve">demontáž, pokládka potrubí včetně dodávky materiálu </t>
  </si>
  <si>
    <t>SO 8 Dešťová kanalizace</t>
  </si>
  <si>
    <t>Stavební objekt</t>
  </si>
  <si>
    <t>21 %DPH</t>
  </si>
  <si>
    <t>SO 9 Splašková kanalizace</t>
  </si>
  <si>
    <t>Součet ceny kanalizačních přípojek RD</t>
  </si>
  <si>
    <t xml:space="preserve"> kanalizačních šachet (tzv. naostro). Přípojky splaškové kanalizace budou uloženy do společného výkopu dešťovou kanaliací </t>
  </si>
  <si>
    <t>a budou naúpojeny na novou kanalizaci SO 304.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</si>
</sst>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90">
    <xf numFmtId="0" fontId="0" fillId="0" borderId="0" xfId="0"/>
    <xf numFmtId="0" fontId="6" fillId="0" borderId="0" xfId="0" applyFont="1"/>
    <xf numFmtId="44" fontId="0" fillId="0" borderId="0" xfId="1" applyFont="1"/>
    <xf numFmtId="44" fontId="0" fillId="0" borderId="0" xfId="0" applyNumberFormat="1"/>
    <xf numFmtId="0" fontId="4" fillId="0" borderId="0" xfId="0" applyFont="1"/>
    <xf numFmtId="0" fontId="7" fillId="0" borderId="0" xfId="0" applyFont="1"/>
    <xf numFmtId="0" fontId="9" fillId="0" borderId="0" xfId="0" applyFont="1"/>
    <xf numFmtId="44" fontId="9" fillId="0" borderId="0" xfId="1" applyFont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44" fontId="6" fillId="0" borderId="5" xfId="1" applyFont="1" applyBorder="1" applyAlignment="1">
      <alignment horizontal="center"/>
    </xf>
    <xf numFmtId="44" fontId="6" fillId="0" borderId="9" xfId="1" applyFont="1" applyBorder="1" applyAlignment="1">
      <alignment horizontal="center"/>
    </xf>
    <xf numFmtId="0" fontId="6" fillId="0" borderId="12" xfId="0" applyFont="1" applyBorder="1"/>
    <xf numFmtId="0" fontId="10" fillId="0" borderId="1" xfId="0" applyFont="1" applyBorder="1" applyAlignment="1">
      <alignment wrapText="1"/>
    </xf>
    <xf numFmtId="1" fontId="0" fillId="0" borderId="0" xfId="1" applyNumberFormat="1" applyFont="1"/>
    <xf numFmtId="3" fontId="0" fillId="0" borderId="10" xfId="1" applyNumberFormat="1" applyFont="1" applyBorder="1"/>
    <xf numFmtId="3" fontId="6" fillId="0" borderId="12" xfId="0" applyNumberFormat="1" applyFont="1" applyBorder="1"/>
    <xf numFmtId="3" fontId="6" fillId="0" borderId="3" xfId="0" applyNumberFormat="1" applyFont="1" applyBorder="1"/>
    <xf numFmtId="3" fontId="6" fillId="0" borderId="9" xfId="1" applyNumberFormat="1" applyFont="1" applyBorder="1" applyAlignment="1">
      <alignment horizontal="center"/>
    </xf>
    <xf numFmtId="3" fontId="6" fillId="0" borderId="5" xfId="1" applyNumberFormat="1" applyFont="1" applyBorder="1" applyAlignment="1">
      <alignment horizontal="center"/>
    </xf>
    <xf numFmtId="44" fontId="6" fillId="0" borderId="13" xfId="1" applyFont="1" applyBorder="1" applyAlignment="1">
      <alignment horizontal="center"/>
    </xf>
    <xf numFmtId="3" fontId="0" fillId="0" borderId="14" xfId="0" applyNumberFormat="1" applyBorder="1"/>
    <xf numFmtId="3" fontId="0" fillId="0" borderId="0" xfId="1" applyNumberFormat="1" applyFont="1" applyBorder="1"/>
    <xf numFmtId="3" fontId="6" fillId="0" borderId="13" xfId="1" applyNumberFormat="1" applyFont="1" applyBorder="1" applyAlignment="1">
      <alignment horizontal="center"/>
    </xf>
    <xf numFmtId="44" fontId="6" fillId="0" borderId="16" xfId="1" applyFont="1" applyBorder="1"/>
    <xf numFmtId="44" fontId="6" fillId="0" borderId="17" xfId="1" applyFont="1" applyBorder="1"/>
    <xf numFmtId="44" fontId="6" fillId="0" borderId="4" xfId="1" applyFont="1" applyBorder="1" applyAlignment="1">
      <alignment horizontal="center"/>
    </xf>
    <xf numFmtId="44" fontId="6" fillId="0" borderId="18" xfId="1" applyFont="1" applyBorder="1" applyAlignment="1">
      <alignment horizontal="center"/>
    </xf>
    <xf numFmtId="3" fontId="0" fillId="0" borderId="19" xfId="1" applyNumberFormat="1" applyFont="1" applyBorder="1"/>
    <xf numFmtId="3" fontId="0" fillId="0" borderId="20" xfId="1" applyNumberFormat="1" applyFont="1" applyBorder="1"/>
    <xf numFmtId="3" fontId="6" fillId="0" borderId="16" xfId="1" applyNumberFormat="1" applyFont="1" applyBorder="1"/>
    <xf numFmtId="3" fontId="6" fillId="0" borderId="17" xfId="1" applyNumberFormat="1" applyFont="1" applyBorder="1"/>
    <xf numFmtId="3" fontId="6" fillId="0" borderId="4" xfId="1" applyNumberFormat="1" applyFont="1" applyBorder="1" applyAlignment="1">
      <alignment horizontal="center"/>
    </xf>
    <xf numFmtId="3" fontId="6" fillId="0" borderId="18" xfId="1" applyNumberFormat="1" applyFont="1" applyBorder="1" applyAlignment="1">
      <alignment horizontal="center"/>
    </xf>
    <xf numFmtId="0" fontId="6" fillId="0" borderId="16" xfId="0" applyFont="1" applyBorder="1"/>
    <xf numFmtId="0" fontId="6" fillId="0" borderId="17" xfId="0" applyFont="1" applyBorder="1"/>
    <xf numFmtId="44" fontId="6" fillId="0" borderId="21" xfId="1" applyFont="1" applyBorder="1" applyAlignment="1">
      <alignment horizontal="center"/>
    </xf>
    <xf numFmtId="3" fontId="6" fillId="0" borderId="16" xfId="0" applyNumberFormat="1" applyFont="1" applyBorder="1"/>
    <xf numFmtId="3" fontId="6" fillId="0" borderId="17" xfId="0" applyNumberFormat="1" applyFont="1" applyBorder="1"/>
    <xf numFmtId="3" fontId="6" fillId="0" borderId="21" xfId="1" applyNumberFormat="1" applyFont="1" applyBorder="1" applyAlignment="1">
      <alignment horizontal="center"/>
    </xf>
    <xf numFmtId="0" fontId="6" fillId="0" borderId="23" xfId="0" applyFont="1" applyBorder="1"/>
    <xf numFmtId="3" fontId="0" fillId="0" borderId="18" xfId="1" applyNumberFormat="1" applyFont="1" applyBorder="1"/>
    <xf numFmtId="3" fontId="6" fillId="0" borderId="23" xfId="0" applyNumberFormat="1" applyFont="1" applyBorder="1"/>
    <xf numFmtId="0" fontId="6" fillId="0" borderId="6" xfId="0" applyFont="1" applyBorder="1"/>
    <xf numFmtId="0" fontId="6" fillId="0" borderId="24" xfId="0" applyFont="1" applyBorder="1"/>
    <xf numFmtId="0" fontId="0" fillId="0" borderId="19" xfId="0" applyBorder="1"/>
    <xf numFmtId="0" fontId="0" fillId="0" borderId="25" xfId="0" applyBorder="1"/>
    <xf numFmtId="0" fontId="6" fillId="0" borderId="26" xfId="0" applyFont="1" applyBorder="1"/>
    <xf numFmtId="0" fontId="6" fillId="0" borderId="1" xfId="0" applyFont="1" applyBorder="1" applyAlignment="1">
      <alignment wrapText="1"/>
    </xf>
    <xf numFmtId="3" fontId="8" fillId="0" borderId="10" xfId="0" applyNumberFormat="1" applyFont="1" applyBorder="1"/>
    <xf numFmtId="3" fontId="8" fillId="0" borderId="10" xfId="1" applyNumberFormat="1" applyFont="1" applyBorder="1"/>
    <xf numFmtId="0" fontId="11" fillId="0" borderId="6" xfId="0" applyFont="1" applyBorder="1"/>
    <xf numFmtId="0" fontId="11" fillId="0" borderId="24" xfId="0" applyFont="1" applyBorder="1"/>
    <xf numFmtId="3" fontId="11" fillId="0" borderId="6" xfId="1" applyNumberFormat="1" applyFont="1" applyBorder="1"/>
    <xf numFmtId="3" fontId="11" fillId="0" borderId="8" xfId="1" applyNumberFormat="1" applyFont="1" applyBorder="1"/>
    <xf numFmtId="3" fontId="11" fillId="0" borderId="15" xfId="1" applyNumberFormat="1" applyFont="1" applyBorder="1"/>
    <xf numFmtId="3" fontId="11" fillId="0" borderId="11" xfId="1" applyNumberFormat="1" applyFont="1" applyBorder="1"/>
    <xf numFmtId="3" fontId="11" fillId="0" borderId="22" xfId="1" applyNumberFormat="1" applyFont="1" applyBorder="1"/>
    <xf numFmtId="0" fontId="11" fillId="0" borderId="0" xfId="0" applyFont="1"/>
    <xf numFmtId="44" fontId="12" fillId="0" borderId="0" xfId="0" applyNumberFormat="1" applyFont="1"/>
    <xf numFmtId="3" fontId="11" fillId="0" borderId="7" xfId="1" applyNumberFormat="1" applyFont="1" applyBorder="1"/>
    <xf numFmtId="164" fontId="11" fillId="0" borderId="0" xfId="0" applyNumberFormat="1" applyFont="1"/>
    <xf numFmtId="44" fontId="11" fillId="0" borderId="0" xfId="0" applyNumberFormat="1" applyFont="1"/>
    <xf numFmtId="0" fontId="4" fillId="0" borderId="27" xfId="0" applyFont="1" applyBorder="1"/>
    <xf numFmtId="3" fontId="8" fillId="0" borderId="28" xfId="1" applyNumberFormat="1" applyFont="1" applyBorder="1"/>
    <xf numFmtId="0" fontId="0" fillId="0" borderId="27" xfId="0" applyBorder="1"/>
    <xf numFmtId="0" fontId="0" fillId="0" borderId="30" xfId="0" applyBorder="1"/>
    <xf numFmtId="3" fontId="8" fillId="0" borderId="31" xfId="1" applyNumberFormat="1" applyFont="1" applyBorder="1"/>
    <xf numFmtId="0" fontId="0" fillId="0" borderId="1" xfId="0" applyBorder="1"/>
    <xf numFmtId="3" fontId="0" fillId="0" borderId="1" xfId="1" applyNumberFormat="1" applyFont="1" applyBorder="1"/>
    <xf numFmtId="3" fontId="0" fillId="0" borderId="32" xfId="1" applyNumberFormat="1" applyFon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3" fontId="8" fillId="0" borderId="28" xfId="0" applyNumberFormat="1" applyFont="1" applyBorder="1"/>
    <xf numFmtId="0" fontId="11" fillId="0" borderId="27" xfId="0" applyFont="1" applyBorder="1"/>
    <xf numFmtId="3" fontId="11" fillId="0" borderId="28" xfId="1" applyNumberFormat="1" applyFont="1" applyBorder="1"/>
    <xf numFmtId="0" fontId="0" fillId="0" borderId="36" xfId="0" applyBorder="1"/>
    <xf numFmtId="3" fontId="8" fillId="0" borderId="5" xfId="1" applyNumberFormat="1" applyFont="1" applyBorder="1"/>
    <xf numFmtId="0" fontId="0" fillId="0" borderId="2" xfId="0" applyBorder="1"/>
    <xf numFmtId="0" fontId="0" fillId="0" borderId="37" xfId="0" applyBorder="1" applyAlignment="1">
      <alignment wrapText="1"/>
    </xf>
    <xf numFmtId="0" fontId="0" fillId="0" borderId="37" xfId="0" applyBorder="1"/>
    <xf numFmtId="0" fontId="11" fillId="0" borderId="37" xfId="0" applyFont="1" applyBorder="1"/>
    <xf numFmtId="0" fontId="0" fillId="0" borderId="38" xfId="0" applyBorder="1"/>
    <xf numFmtId="3" fontId="0" fillId="0" borderId="39" xfId="1" applyNumberFormat="1" applyFont="1" applyBorder="1"/>
    <xf numFmtId="3" fontId="11" fillId="0" borderId="39" xfId="1" applyNumberFormat="1" applyFont="1" applyBorder="1"/>
    <xf numFmtId="3" fontId="0" fillId="0" borderId="40" xfId="1" applyNumberFormat="1" applyFont="1" applyBorder="1"/>
    <xf numFmtId="3" fontId="0" fillId="0" borderId="27" xfId="1" applyNumberFormat="1" applyFont="1" applyBorder="1"/>
    <xf numFmtId="3" fontId="0" fillId="0" borderId="28" xfId="1" applyNumberFormat="1" applyFont="1" applyBorder="1"/>
    <xf numFmtId="3" fontId="11" fillId="0" borderId="27" xfId="1" applyNumberFormat="1" applyFont="1" applyBorder="1"/>
    <xf numFmtId="3" fontId="0" fillId="0" borderId="36" xfId="1" applyNumberFormat="1" applyFont="1" applyBorder="1"/>
    <xf numFmtId="3" fontId="0" fillId="0" borderId="5" xfId="1" applyNumberFormat="1" applyFont="1" applyBorder="1"/>
    <xf numFmtId="0" fontId="0" fillId="0" borderId="41" xfId="0" applyBorder="1"/>
    <xf numFmtId="0" fontId="3" fillId="0" borderId="37" xfId="0" applyFont="1" applyBorder="1"/>
    <xf numFmtId="0" fontId="4" fillId="0" borderId="37" xfId="0" applyFont="1" applyBorder="1"/>
    <xf numFmtId="0" fontId="2" fillId="0" borderId="37" xfId="0" applyFont="1" applyBorder="1"/>
    <xf numFmtId="0" fontId="0" fillId="0" borderId="42" xfId="0" applyBorder="1"/>
    <xf numFmtId="3" fontId="4" fillId="0" borderId="39" xfId="0" applyNumberFormat="1" applyFon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29" xfId="1" applyNumberFormat="1" applyFont="1" applyBorder="1"/>
    <xf numFmtId="3" fontId="4" fillId="0" borderId="27" xfId="1" applyNumberFormat="1" applyFont="1" applyBorder="1"/>
    <xf numFmtId="3" fontId="4" fillId="0" borderId="28" xfId="1" applyNumberFormat="1" applyFont="1" applyBorder="1"/>
    <xf numFmtId="3" fontId="8" fillId="0" borderId="37" xfId="0" applyNumberFormat="1" applyFont="1" applyBorder="1"/>
    <xf numFmtId="3" fontId="8" fillId="0" borderId="42" xfId="0" applyNumberFormat="1" applyFont="1" applyBorder="1"/>
    <xf numFmtId="3" fontId="8" fillId="0" borderId="37" xfId="1" applyNumberFormat="1" applyFont="1" applyBorder="1"/>
    <xf numFmtId="3" fontId="11" fillId="0" borderId="37" xfId="1" applyNumberFormat="1" applyFont="1" applyBorder="1"/>
    <xf numFmtId="3" fontId="8" fillId="0" borderId="38" xfId="1" applyNumberFormat="1" applyFont="1" applyBorder="1"/>
    <xf numFmtId="3" fontId="0" fillId="0" borderId="44" xfId="0" applyNumberFormat="1" applyBorder="1"/>
    <xf numFmtId="3" fontId="4" fillId="0" borderId="39" xfId="1" applyNumberFormat="1" applyFont="1" applyBorder="1"/>
    <xf numFmtId="3" fontId="0" fillId="0" borderId="23" xfId="1" applyNumberFormat="1" applyFont="1" applyBorder="1"/>
    <xf numFmtId="3" fontId="8" fillId="0" borderId="32" xfId="1" applyNumberFormat="1" applyFont="1" applyBorder="1"/>
    <xf numFmtId="3" fontId="4" fillId="0" borderId="27" xfId="0" applyNumberFormat="1" applyFont="1" applyBorder="1"/>
    <xf numFmtId="3" fontId="0" fillId="0" borderId="27" xfId="0" applyNumberFormat="1" applyBorder="1"/>
    <xf numFmtId="3" fontId="0" fillId="0" borderId="30" xfId="0" applyNumberFormat="1" applyBorder="1"/>
    <xf numFmtId="3" fontId="8" fillId="0" borderId="42" xfId="1" applyNumberFormat="1" applyFont="1" applyBorder="1"/>
    <xf numFmtId="3" fontId="0" fillId="0" borderId="23" xfId="0" applyNumberFormat="1" applyBorder="1"/>
    <xf numFmtId="3" fontId="8" fillId="0" borderId="32" xfId="0" applyNumberFormat="1" applyFont="1" applyBorder="1"/>
    <xf numFmtId="3" fontId="0" fillId="0" borderId="30" xfId="1" applyNumberFormat="1" applyFont="1" applyBorder="1"/>
    <xf numFmtId="0" fontId="13" fillId="0" borderId="0" xfId="0" applyFont="1"/>
    <xf numFmtId="0" fontId="0" fillId="0" borderId="0" xfId="0" applyAlignment="1">
      <alignment horizontal="center"/>
    </xf>
    <xf numFmtId="0" fontId="0" fillId="0" borderId="47" xfId="0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0" xfId="0" applyBorder="1"/>
    <xf numFmtId="0" fontId="0" fillId="0" borderId="51" xfId="0" applyBorder="1"/>
    <xf numFmtId="0" fontId="7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16" xfId="0" applyBorder="1"/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0" fontId="13" fillId="0" borderId="19" xfId="0" applyFont="1" applyBorder="1"/>
    <xf numFmtId="0" fontId="6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6" fillId="2" borderId="52" xfId="0" applyFont="1" applyFill="1" applyBorder="1"/>
    <xf numFmtId="0" fontId="7" fillId="2" borderId="53" xfId="0" applyFont="1" applyFill="1" applyBorder="1"/>
    <xf numFmtId="0" fontId="0" fillId="0" borderId="19" xfId="0" applyBorder="1" applyAlignment="1">
      <alignment wrapText="1"/>
    </xf>
    <xf numFmtId="0" fontId="17" fillId="0" borderId="0" xfId="0" applyFont="1"/>
    <xf numFmtId="0" fontId="1" fillId="0" borderId="0" xfId="0" applyFont="1"/>
    <xf numFmtId="0" fontId="17" fillId="0" borderId="0" xfId="0" applyFont="1" applyAlignment="1">
      <alignment horizontal="right"/>
    </xf>
    <xf numFmtId="0" fontId="6" fillId="0" borderId="21" xfId="0" applyFont="1" applyBorder="1" applyAlignment="1">
      <alignment horizontal="center"/>
    </xf>
    <xf numFmtId="0" fontId="8" fillId="0" borderId="0" xfId="0" applyFont="1"/>
    <xf numFmtId="0" fontId="6" fillId="0" borderId="32" xfId="0" applyFont="1" applyBorder="1"/>
    <xf numFmtId="0" fontId="6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0" xfId="0" applyFont="1"/>
    <xf numFmtId="0" fontId="6" fillId="0" borderId="19" xfId="0" applyFont="1" applyBorder="1"/>
    <xf numFmtId="0" fontId="0" fillId="0" borderId="55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50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4" xfId="0" applyBorder="1" applyAlignment="1">
      <alignment horizontal="center" wrapText="1"/>
    </xf>
    <xf numFmtId="0" fontId="6" fillId="0" borderId="5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8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9" fillId="0" borderId="0" xfId="0" applyFont="1"/>
    <xf numFmtId="2" fontId="7" fillId="0" borderId="0" xfId="0" applyNumberFormat="1" applyFont="1"/>
    <xf numFmtId="164" fontId="7" fillId="0" borderId="0" xfId="1" applyNumberFormat="1" applyFont="1"/>
    <xf numFmtId="164" fontId="1" fillId="0" borderId="0" xfId="1" applyNumberFormat="1" applyFont="1"/>
    <xf numFmtId="164" fontId="19" fillId="0" borderId="0" xfId="1" applyNumberFormat="1" applyFont="1"/>
    <xf numFmtId="1" fontId="7" fillId="0" borderId="0" xfId="0" applyNumberFormat="1" applyFont="1" applyAlignment="1">
      <alignment horizontal="center"/>
    </xf>
    <xf numFmtId="0" fontId="6" fillId="3" borderId="54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topLeftCell="B13" zoomScale="86" zoomScaleNormal="86" workbookViewId="0">
      <selection activeCell="B34" sqref="A34:XFD34"/>
    </sheetView>
  </sheetViews>
  <sheetFormatPr defaultRowHeight="15" x14ac:dyDescent="0.25"/>
  <cols>
    <col min="2" max="2" width="7.42578125" customWidth="1"/>
    <col min="3" max="3" width="36.42578125" customWidth="1"/>
    <col min="4" max="4" width="15.85546875" style="2" customWidth="1"/>
    <col min="5" max="5" width="13.7109375" style="2" customWidth="1"/>
    <col min="6" max="6" width="13.28515625" customWidth="1"/>
    <col min="7" max="7" width="13.140625" customWidth="1"/>
    <col min="8" max="9" width="12.7109375" customWidth="1"/>
    <col min="10" max="10" width="13" customWidth="1"/>
    <col min="11" max="11" width="12" customWidth="1"/>
    <col min="12" max="12" width="13.28515625" customWidth="1"/>
    <col min="13" max="13" width="14.7109375" customWidth="1"/>
    <col min="15" max="16" width="22.7109375" bestFit="1" customWidth="1"/>
    <col min="17" max="17" width="19.140625" bestFit="1" customWidth="1"/>
  </cols>
  <sheetData>
    <row r="1" spans="2:15" ht="18.75" x14ac:dyDescent="0.3">
      <c r="B1" s="5" t="s">
        <v>35</v>
      </c>
    </row>
    <row r="3" spans="2:15" s="6" customFormat="1" x14ac:dyDescent="0.25">
      <c r="B3" s="6" t="s">
        <v>44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spans="2:15" s="6" customFormat="1" x14ac:dyDescent="0.25">
      <c r="B4" s="6" t="s">
        <v>33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spans="2:15" s="6" customFormat="1" x14ac:dyDescent="0.25">
      <c r="B5" s="6" t="s">
        <v>34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2:15" s="6" customFormat="1" x14ac:dyDescent="0.25">
      <c r="B6" s="6" t="s">
        <v>45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spans="2:15" ht="15.75" thickBot="1" x14ac:dyDescent="0.3"/>
    <row r="8" spans="2:15" s="1" customFormat="1" ht="12.75" thickBot="1" x14ac:dyDescent="0.25">
      <c r="B8" s="14" t="s">
        <v>0</v>
      </c>
      <c r="C8" s="8" t="s">
        <v>1</v>
      </c>
      <c r="D8" s="25" t="s">
        <v>28</v>
      </c>
      <c r="E8" s="26"/>
      <c r="F8" s="13" t="s">
        <v>38</v>
      </c>
      <c r="G8" s="13"/>
      <c r="H8" s="35" t="s">
        <v>39</v>
      </c>
      <c r="I8" s="36"/>
      <c r="J8" s="13" t="s">
        <v>40</v>
      </c>
      <c r="K8" s="13"/>
      <c r="L8" s="41" t="s">
        <v>41</v>
      </c>
      <c r="M8" s="9"/>
    </row>
    <row r="9" spans="2:15" s="1" customFormat="1" ht="12.75" thickBot="1" x14ac:dyDescent="0.25">
      <c r="B9" s="44"/>
      <c r="C9" s="45"/>
      <c r="D9" s="27" t="s">
        <v>27</v>
      </c>
      <c r="E9" s="28" t="s">
        <v>2</v>
      </c>
      <c r="F9" s="21" t="s">
        <v>27</v>
      </c>
      <c r="G9" s="12" t="s">
        <v>2</v>
      </c>
      <c r="H9" s="37" t="s">
        <v>27</v>
      </c>
      <c r="I9" s="28" t="s">
        <v>2</v>
      </c>
      <c r="J9" s="21" t="s">
        <v>27</v>
      </c>
      <c r="K9" s="12" t="s">
        <v>2</v>
      </c>
      <c r="L9" s="37" t="s">
        <v>27</v>
      </c>
      <c r="M9" s="11" t="s">
        <v>2</v>
      </c>
    </row>
    <row r="10" spans="2:15" x14ac:dyDescent="0.25">
      <c r="B10" s="46">
        <v>101</v>
      </c>
      <c r="C10" s="94" t="s">
        <v>12</v>
      </c>
      <c r="D10" s="70">
        <v>2909856</v>
      </c>
      <c r="E10" s="102">
        <f>D10*1.21</f>
        <v>3520925.76</v>
      </c>
      <c r="F10" s="22"/>
      <c r="G10" s="50">
        <f>F10*1.21</f>
        <v>0</v>
      </c>
      <c r="H10" s="112">
        <v>2254856</v>
      </c>
      <c r="I10" s="113">
        <f>H10*1.21</f>
        <v>2728375.76</v>
      </c>
      <c r="J10" s="110">
        <f>D10-H10</f>
        <v>655000</v>
      </c>
      <c r="K10" s="51">
        <f>J10*1.21</f>
        <v>792550</v>
      </c>
      <c r="L10" s="118"/>
      <c r="M10" s="119">
        <f>L10*1.21</f>
        <v>0</v>
      </c>
      <c r="O10" s="3">
        <f t="shared" ref="O10:O22" si="0">L10+J10+H10+F10-D10</f>
        <v>0</v>
      </c>
    </row>
    <row r="11" spans="2:15" s="4" customFormat="1" x14ac:dyDescent="0.25">
      <c r="B11" s="64">
        <v>102</v>
      </c>
      <c r="C11" s="95" t="s">
        <v>31</v>
      </c>
      <c r="D11" s="103">
        <v>242426</v>
      </c>
      <c r="E11" s="104">
        <f t="shared" ref="E11:E14" si="1">D11*1.21</f>
        <v>293335.45999999996</v>
      </c>
      <c r="F11" s="99"/>
      <c r="G11" s="105">
        <f t="shared" ref="G11:G31" si="2">F11*1.21</f>
        <v>0</v>
      </c>
      <c r="H11" s="114"/>
      <c r="I11" s="65">
        <f t="shared" ref="I11:I31" si="3">H11*1.21</f>
        <v>0</v>
      </c>
      <c r="J11" s="99"/>
      <c r="K11" s="107">
        <f t="shared" ref="K11:K31" si="4">J11*1.21</f>
        <v>0</v>
      </c>
      <c r="L11" s="103">
        <v>242426</v>
      </c>
      <c r="M11" s="65">
        <f t="shared" ref="M11:M31" si="5">L11*1.21</f>
        <v>293335.45999999996</v>
      </c>
      <c r="O11" s="3">
        <f t="shared" si="0"/>
        <v>0</v>
      </c>
    </row>
    <row r="12" spans="2:15" s="4" customFormat="1" x14ac:dyDescent="0.25">
      <c r="B12" s="64">
        <v>103</v>
      </c>
      <c r="C12" s="96" t="s">
        <v>13</v>
      </c>
      <c r="D12" s="103">
        <v>1414756</v>
      </c>
      <c r="E12" s="104">
        <f t="shared" si="1"/>
        <v>1711854.76</v>
      </c>
      <c r="F12" s="99"/>
      <c r="G12" s="105">
        <f t="shared" si="2"/>
        <v>0</v>
      </c>
      <c r="H12" s="114"/>
      <c r="I12" s="65">
        <f t="shared" si="3"/>
        <v>0</v>
      </c>
      <c r="J12" s="111">
        <v>1414756</v>
      </c>
      <c r="K12" s="107">
        <f t="shared" si="4"/>
        <v>1711854.76</v>
      </c>
      <c r="L12" s="114"/>
      <c r="M12" s="65">
        <f t="shared" si="5"/>
        <v>0</v>
      </c>
      <c r="O12" s="3">
        <f t="shared" si="0"/>
        <v>0</v>
      </c>
    </row>
    <row r="13" spans="2:15" s="4" customFormat="1" x14ac:dyDescent="0.25">
      <c r="B13" s="64">
        <v>104</v>
      </c>
      <c r="C13" s="96" t="s">
        <v>14</v>
      </c>
      <c r="D13" s="103">
        <v>308313</v>
      </c>
      <c r="E13" s="104">
        <f t="shared" si="1"/>
        <v>373058.73</v>
      </c>
      <c r="F13" s="99"/>
      <c r="G13" s="105">
        <f t="shared" si="2"/>
        <v>0</v>
      </c>
      <c r="H13" s="114"/>
      <c r="I13" s="65">
        <f t="shared" si="3"/>
        <v>0</v>
      </c>
      <c r="J13" s="111">
        <v>308313</v>
      </c>
      <c r="K13" s="107">
        <f t="shared" si="4"/>
        <v>373058.73</v>
      </c>
      <c r="L13" s="114"/>
      <c r="M13" s="65">
        <f t="shared" si="5"/>
        <v>0</v>
      </c>
      <c r="O13" s="3">
        <f t="shared" si="0"/>
        <v>0</v>
      </c>
    </row>
    <row r="14" spans="2:15" s="4" customFormat="1" x14ac:dyDescent="0.25">
      <c r="B14" s="64">
        <v>105</v>
      </c>
      <c r="C14" s="97" t="s">
        <v>32</v>
      </c>
      <c r="D14" s="103">
        <v>1271312</v>
      </c>
      <c r="E14" s="104">
        <f t="shared" si="1"/>
        <v>1538287.52</v>
      </c>
      <c r="F14" s="99"/>
      <c r="G14" s="105">
        <f t="shared" si="2"/>
        <v>0</v>
      </c>
      <c r="H14" s="114"/>
      <c r="I14" s="65">
        <f t="shared" si="3"/>
        <v>0</v>
      </c>
      <c r="J14" s="99"/>
      <c r="K14" s="107">
        <f t="shared" si="4"/>
        <v>0</v>
      </c>
      <c r="L14" s="103">
        <v>1271312</v>
      </c>
      <c r="M14" s="65">
        <f t="shared" si="5"/>
        <v>1538287.52</v>
      </c>
      <c r="O14" s="3">
        <f t="shared" si="0"/>
        <v>0</v>
      </c>
    </row>
    <row r="15" spans="2:15" x14ac:dyDescent="0.25">
      <c r="B15" s="66">
        <v>301</v>
      </c>
      <c r="C15" s="83" t="s">
        <v>3</v>
      </c>
      <c r="D15" s="89">
        <v>1340184</v>
      </c>
      <c r="E15" s="90">
        <f>D15*1.21</f>
        <v>1621622.64</v>
      </c>
      <c r="F15" s="86">
        <v>380000</v>
      </c>
      <c r="G15" s="105">
        <f t="shared" si="2"/>
        <v>459800</v>
      </c>
      <c r="H15" s="115">
        <f>D15-F15</f>
        <v>960184</v>
      </c>
      <c r="I15" s="65">
        <f t="shared" si="3"/>
        <v>1161822.6399999999</v>
      </c>
      <c r="J15" s="100"/>
      <c r="K15" s="107">
        <f t="shared" si="4"/>
        <v>0</v>
      </c>
      <c r="L15" s="115"/>
      <c r="M15" s="65">
        <f t="shared" si="5"/>
        <v>0</v>
      </c>
      <c r="O15" s="3">
        <f>L15+J15+H15+F15-D15</f>
        <v>0</v>
      </c>
    </row>
    <row r="16" spans="2:15" x14ac:dyDescent="0.25">
      <c r="B16" s="66">
        <v>302</v>
      </c>
      <c r="C16" s="83" t="s">
        <v>4</v>
      </c>
      <c r="D16" s="89">
        <v>1947370</v>
      </c>
      <c r="E16" s="90">
        <f t="shared" ref="E16:E22" si="6">D16*1.21</f>
        <v>2356317.6999999997</v>
      </c>
      <c r="F16" s="86">
        <v>890000</v>
      </c>
      <c r="G16" s="105">
        <f t="shared" si="2"/>
        <v>1076900</v>
      </c>
      <c r="H16" s="115">
        <f>D16-F16</f>
        <v>1057370</v>
      </c>
      <c r="I16" s="65">
        <f t="shared" si="3"/>
        <v>1279417.7</v>
      </c>
      <c r="J16" s="100"/>
      <c r="K16" s="107">
        <f t="shared" si="4"/>
        <v>0</v>
      </c>
      <c r="L16" s="115"/>
      <c r="M16" s="65">
        <f t="shared" si="5"/>
        <v>0</v>
      </c>
      <c r="O16" s="3">
        <f t="shared" si="0"/>
        <v>0</v>
      </c>
    </row>
    <row r="17" spans="2:15" x14ac:dyDescent="0.25">
      <c r="B17" s="66">
        <v>303</v>
      </c>
      <c r="C17" s="83" t="s">
        <v>5</v>
      </c>
      <c r="D17" s="89">
        <v>540165</v>
      </c>
      <c r="E17" s="90">
        <f t="shared" si="6"/>
        <v>653599.65</v>
      </c>
      <c r="F17" s="100"/>
      <c r="G17" s="105">
        <f t="shared" si="2"/>
        <v>0</v>
      </c>
      <c r="H17" s="89">
        <v>540165</v>
      </c>
      <c r="I17" s="65">
        <f t="shared" si="3"/>
        <v>653599.65</v>
      </c>
      <c r="J17" s="100"/>
      <c r="K17" s="107">
        <f t="shared" si="4"/>
        <v>0</v>
      </c>
      <c r="L17" s="115"/>
      <c r="M17" s="65">
        <f t="shared" si="5"/>
        <v>0</v>
      </c>
      <c r="O17" s="3">
        <f t="shared" si="0"/>
        <v>0</v>
      </c>
    </row>
    <row r="18" spans="2:15" x14ac:dyDescent="0.25">
      <c r="B18" s="66">
        <v>304</v>
      </c>
      <c r="C18" s="83" t="s">
        <v>6</v>
      </c>
      <c r="D18" s="89">
        <v>1633964.69</v>
      </c>
      <c r="E18" s="90">
        <f t="shared" si="6"/>
        <v>1977097.2748999998</v>
      </c>
      <c r="F18" s="86">
        <v>1633964.69</v>
      </c>
      <c r="G18" s="105">
        <f t="shared" si="2"/>
        <v>1977097.2748999998</v>
      </c>
      <c r="H18" s="115"/>
      <c r="I18" s="65">
        <f t="shared" si="3"/>
        <v>0</v>
      </c>
      <c r="J18" s="100"/>
      <c r="K18" s="107">
        <f t="shared" si="4"/>
        <v>0</v>
      </c>
      <c r="L18" s="115"/>
      <c r="M18" s="65">
        <f t="shared" si="5"/>
        <v>0</v>
      </c>
      <c r="O18" s="3">
        <f t="shared" si="0"/>
        <v>0</v>
      </c>
    </row>
    <row r="19" spans="2:15" x14ac:dyDescent="0.25">
      <c r="B19" s="66">
        <v>305</v>
      </c>
      <c r="C19" s="83" t="s">
        <v>7</v>
      </c>
      <c r="D19" s="89">
        <v>1563213.87</v>
      </c>
      <c r="E19" s="90">
        <f t="shared" si="6"/>
        <v>1891488.7827000001</v>
      </c>
      <c r="F19" s="86">
        <v>1563213.87</v>
      </c>
      <c r="G19" s="105">
        <f t="shared" si="2"/>
        <v>1891488.7827000001</v>
      </c>
      <c r="H19" s="115"/>
      <c r="I19" s="65">
        <f t="shared" si="3"/>
        <v>0</v>
      </c>
      <c r="J19" s="100"/>
      <c r="K19" s="107">
        <f t="shared" si="4"/>
        <v>0</v>
      </c>
      <c r="L19" s="115"/>
      <c r="M19" s="65">
        <f t="shared" si="5"/>
        <v>0</v>
      </c>
      <c r="O19" s="3">
        <f t="shared" si="0"/>
        <v>0</v>
      </c>
    </row>
    <row r="20" spans="2:15" x14ac:dyDescent="0.25">
      <c r="B20" s="66">
        <v>306</v>
      </c>
      <c r="C20" s="83" t="s">
        <v>15</v>
      </c>
      <c r="D20" s="89">
        <v>218074</v>
      </c>
      <c r="E20" s="90">
        <f t="shared" si="6"/>
        <v>263869.53999999998</v>
      </c>
      <c r="F20" s="100"/>
      <c r="G20" s="105">
        <f t="shared" si="2"/>
        <v>0</v>
      </c>
      <c r="H20" s="89">
        <v>183000</v>
      </c>
      <c r="I20" s="65">
        <f t="shared" si="3"/>
        <v>221430</v>
      </c>
      <c r="J20" s="86"/>
      <c r="K20" s="107">
        <f t="shared" si="4"/>
        <v>0</v>
      </c>
      <c r="L20" s="89">
        <v>35074</v>
      </c>
      <c r="M20" s="65">
        <f t="shared" si="5"/>
        <v>42439.54</v>
      </c>
      <c r="O20" s="3">
        <f t="shared" si="0"/>
        <v>0</v>
      </c>
    </row>
    <row r="21" spans="2:15" x14ac:dyDescent="0.25">
      <c r="B21" s="66">
        <v>307</v>
      </c>
      <c r="C21" s="83" t="s">
        <v>8</v>
      </c>
      <c r="D21" s="89">
        <v>200565</v>
      </c>
      <c r="E21" s="90">
        <f t="shared" si="6"/>
        <v>242683.65</v>
      </c>
      <c r="F21" s="100"/>
      <c r="G21" s="105">
        <f t="shared" si="2"/>
        <v>0</v>
      </c>
      <c r="H21" s="89">
        <v>168800</v>
      </c>
      <c r="I21" s="65">
        <f t="shared" si="3"/>
        <v>204248</v>
      </c>
      <c r="J21" s="86"/>
      <c r="K21" s="107">
        <f t="shared" si="4"/>
        <v>0</v>
      </c>
      <c r="L21" s="89">
        <v>31765</v>
      </c>
      <c r="M21" s="65">
        <f t="shared" si="5"/>
        <v>38435.65</v>
      </c>
      <c r="O21" s="3">
        <f t="shared" si="0"/>
        <v>0</v>
      </c>
    </row>
    <row r="22" spans="2:15" ht="30" x14ac:dyDescent="0.25">
      <c r="B22" s="66">
        <v>308</v>
      </c>
      <c r="C22" s="82" t="s">
        <v>16</v>
      </c>
      <c r="D22" s="89">
        <v>359174</v>
      </c>
      <c r="E22" s="90">
        <f t="shared" si="6"/>
        <v>434600.54</v>
      </c>
      <c r="F22" s="100"/>
      <c r="G22" s="105">
        <f t="shared" si="2"/>
        <v>0</v>
      </c>
      <c r="H22" s="115"/>
      <c r="I22" s="65">
        <f t="shared" si="3"/>
        <v>0</v>
      </c>
      <c r="J22" s="100"/>
      <c r="K22" s="107">
        <f t="shared" si="4"/>
        <v>0</v>
      </c>
      <c r="L22" s="89">
        <v>359174</v>
      </c>
      <c r="M22" s="65">
        <f t="shared" si="5"/>
        <v>434600.54</v>
      </c>
      <c r="O22" s="3">
        <f t="shared" si="0"/>
        <v>0</v>
      </c>
    </row>
    <row r="23" spans="2:15" x14ac:dyDescent="0.25">
      <c r="B23" s="66">
        <v>421</v>
      </c>
      <c r="C23" s="83" t="s">
        <v>9</v>
      </c>
      <c r="D23" s="89">
        <v>337467</v>
      </c>
      <c r="E23" s="90">
        <f t="shared" ref="E23:E31" si="7">D23*1.21</f>
        <v>408335.07</v>
      </c>
      <c r="F23" s="100"/>
      <c r="G23" s="105">
        <f t="shared" si="2"/>
        <v>0</v>
      </c>
      <c r="H23" s="115"/>
      <c r="I23" s="65">
        <f t="shared" si="3"/>
        <v>0</v>
      </c>
      <c r="J23" s="86">
        <v>337467</v>
      </c>
      <c r="K23" s="107">
        <f t="shared" si="4"/>
        <v>408335.07</v>
      </c>
      <c r="L23" s="115"/>
      <c r="M23" s="65">
        <f t="shared" si="5"/>
        <v>0</v>
      </c>
      <c r="O23" s="3">
        <f t="shared" ref="O23:O31" si="8">L23+J23+H23+F23-D23</f>
        <v>0</v>
      </c>
    </row>
    <row r="24" spans="2:15" x14ac:dyDescent="0.25">
      <c r="B24" s="66">
        <v>422</v>
      </c>
      <c r="C24" s="83" t="s">
        <v>29</v>
      </c>
      <c r="D24" s="89">
        <v>92991</v>
      </c>
      <c r="E24" s="90">
        <f t="shared" si="7"/>
        <v>112519.11</v>
      </c>
      <c r="F24" s="100"/>
      <c r="G24" s="105">
        <f t="shared" si="2"/>
        <v>0</v>
      </c>
      <c r="H24" s="115"/>
      <c r="I24" s="65">
        <f t="shared" si="3"/>
        <v>0</v>
      </c>
      <c r="J24" s="86">
        <v>92991</v>
      </c>
      <c r="K24" s="107">
        <f t="shared" si="4"/>
        <v>112519.11</v>
      </c>
      <c r="L24" s="115"/>
      <c r="M24" s="65">
        <f t="shared" si="5"/>
        <v>0</v>
      </c>
      <c r="O24" s="3">
        <f t="shared" si="8"/>
        <v>0</v>
      </c>
    </row>
    <row r="25" spans="2:15" x14ac:dyDescent="0.25">
      <c r="B25" s="66">
        <v>423</v>
      </c>
      <c r="C25" s="83" t="s">
        <v>17</v>
      </c>
      <c r="D25" s="89">
        <v>78236</v>
      </c>
      <c r="E25" s="90">
        <f t="shared" si="7"/>
        <v>94665.56</v>
      </c>
      <c r="F25" s="100"/>
      <c r="G25" s="105">
        <f t="shared" si="2"/>
        <v>0</v>
      </c>
      <c r="H25" s="115"/>
      <c r="I25" s="65">
        <f t="shared" si="3"/>
        <v>0</v>
      </c>
      <c r="J25" s="86"/>
      <c r="K25" s="107">
        <f t="shared" si="4"/>
        <v>0</v>
      </c>
      <c r="L25" s="115">
        <v>78236</v>
      </c>
      <c r="M25" s="65">
        <f t="shared" si="5"/>
        <v>94665.56</v>
      </c>
      <c r="O25" s="3">
        <f t="shared" si="8"/>
        <v>0</v>
      </c>
    </row>
    <row r="26" spans="2:15" x14ac:dyDescent="0.25">
      <c r="B26" s="66">
        <v>451</v>
      </c>
      <c r="C26" s="83" t="s">
        <v>42</v>
      </c>
      <c r="D26" s="89">
        <v>90974</v>
      </c>
      <c r="E26" s="90">
        <f t="shared" si="7"/>
        <v>110078.54</v>
      </c>
      <c r="F26" s="100"/>
      <c r="G26" s="105">
        <f t="shared" si="2"/>
        <v>0</v>
      </c>
      <c r="H26" s="89"/>
      <c r="I26" s="65">
        <f t="shared" si="3"/>
        <v>0</v>
      </c>
      <c r="J26" s="100">
        <v>90974</v>
      </c>
      <c r="K26" s="107">
        <f t="shared" si="4"/>
        <v>110078.54</v>
      </c>
      <c r="L26" s="115"/>
      <c r="M26" s="65">
        <f t="shared" si="5"/>
        <v>0</v>
      </c>
      <c r="O26" s="3">
        <f t="shared" si="8"/>
        <v>0</v>
      </c>
    </row>
    <row r="27" spans="2:15" x14ac:dyDescent="0.25">
      <c r="B27" s="66">
        <v>412</v>
      </c>
      <c r="C27" s="83" t="s">
        <v>10</v>
      </c>
      <c r="D27" s="89">
        <v>211399</v>
      </c>
      <c r="E27" s="90">
        <f t="shared" si="7"/>
        <v>255792.78999999998</v>
      </c>
      <c r="F27" s="100">
        <v>211399</v>
      </c>
      <c r="G27" s="105">
        <f t="shared" si="2"/>
        <v>255792.78999999998</v>
      </c>
      <c r="H27" s="115"/>
      <c r="I27" s="65">
        <f t="shared" si="3"/>
        <v>0</v>
      </c>
      <c r="J27" s="100"/>
      <c r="K27" s="107">
        <f t="shared" si="4"/>
        <v>0</v>
      </c>
      <c r="L27" s="115"/>
      <c r="M27" s="65">
        <f t="shared" si="5"/>
        <v>0</v>
      </c>
      <c r="O27" s="3">
        <f t="shared" si="8"/>
        <v>0</v>
      </c>
    </row>
    <row r="28" spans="2:15" x14ac:dyDescent="0.25">
      <c r="B28" s="66">
        <v>411</v>
      </c>
      <c r="C28" s="83" t="s">
        <v>36</v>
      </c>
      <c r="D28" s="89">
        <v>1000000</v>
      </c>
      <c r="E28" s="90">
        <f t="shared" si="7"/>
        <v>1210000</v>
      </c>
      <c r="F28" s="100"/>
      <c r="G28" s="105">
        <f t="shared" si="2"/>
        <v>0</v>
      </c>
      <c r="H28" s="115">
        <v>150000</v>
      </c>
      <c r="I28" s="65">
        <f t="shared" si="3"/>
        <v>181500</v>
      </c>
      <c r="J28" s="100">
        <f>D28-H28</f>
        <v>850000</v>
      </c>
      <c r="K28" s="107">
        <f t="shared" si="4"/>
        <v>1028500</v>
      </c>
      <c r="L28" s="115"/>
      <c r="M28" s="65">
        <f t="shared" si="5"/>
        <v>0</v>
      </c>
      <c r="O28" s="3">
        <f t="shared" si="8"/>
        <v>0</v>
      </c>
    </row>
    <row r="29" spans="2:15" x14ac:dyDescent="0.25">
      <c r="B29" s="66">
        <v>501</v>
      </c>
      <c r="C29" s="83" t="s">
        <v>11</v>
      </c>
      <c r="D29" s="89">
        <v>618469</v>
      </c>
      <c r="E29" s="90">
        <f t="shared" si="7"/>
        <v>748347.49</v>
      </c>
      <c r="F29" s="100"/>
      <c r="G29" s="105">
        <f t="shared" si="2"/>
        <v>0</v>
      </c>
      <c r="H29" s="89">
        <v>618469</v>
      </c>
      <c r="I29" s="65">
        <f t="shared" si="3"/>
        <v>748347.49</v>
      </c>
      <c r="J29" s="100"/>
      <c r="K29" s="107">
        <f t="shared" si="4"/>
        <v>0</v>
      </c>
      <c r="L29" s="115"/>
      <c r="M29" s="65">
        <f t="shared" si="5"/>
        <v>0</v>
      </c>
      <c r="O29" s="3">
        <f t="shared" si="8"/>
        <v>0</v>
      </c>
    </row>
    <row r="30" spans="2:15" x14ac:dyDescent="0.25">
      <c r="B30" s="66">
        <v>801</v>
      </c>
      <c r="C30" s="83" t="s">
        <v>18</v>
      </c>
      <c r="D30" s="89">
        <v>245809</v>
      </c>
      <c r="E30" s="90">
        <f t="shared" si="7"/>
        <v>297428.89</v>
      </c>
      <c r="F30" s="100"/>
      <c r="G30" s="105">
        <f t="shared" si="2"/>
        <v>0</v>
      </c>
      <c r="H30" s="115"/>
      <c r="I30" s="65">
        <f t="shared" si="3"/>
        <v>0</v>
      </c>
      <c r="J30" s="86">
        <v>245809</v>
      </c>
      <c r="K30" s="107">
        <f t="shared" si="4"/>
        <v>297428.89</v>
      </c>
      <c r="L30" s="115"/>
      <c r="M30" s="65">
        <f t="shared" si="5"/>
        <v>0</v>
      </c>
      <c r="O30" s="3">
        <f t="shared" si="8"/>
        <v>0</v>
      </c>
    </row>
    <row r="31" spans="2:15" ht="15.75" thickBot="1" x14ac:dyDescent="0.3">
      <c r="B31" s="67">
        <v>802</v>
      </c>
      <c r="C31" s="98" t="s">
        <v>19</v>
      </c>
      <c r="D31" s="92">
        <v>23566</v>
      </c>
      <c r="E31" s="93">
        <f t="shared" si="7"/>
        <v>28514.86</v>
      </c>
      <c r="F31" s="101"/>
      <c r="G31" s="106">
        <f t="shared" si="2"/>
        <v>0</v>
      </c>
      <c r="H31" s="116"/>
      <c r="I31" s="68">
        <f t="shared" si="3"/>
        <v>0</v>
      </c>
      <c r="J31" s="101"/>
      <c r="K31" s="117">
        <f t="shared" si="4"/>
        <v>0</v>
      </c>
      <c r="L31" s="120">
        <v>23566</v>
      </c>
      <c r="M31" s="68">
        <f t="shared" si="5"/>
        <v>28514.86</v>
      </c>
      <c r="O31" s="3">
        <f t="shared" si="8"/>
        <v>0</v>
      </c>
    </row>
    <row r="32" spans="2:15" s="59" customFormat="1" ht="19.5" thickBot="1" x14ac:dyDescent="0.35">
      <c r="B32" s="52"/>
      <c r="C32" s="53" t="s">
        <v>30</v>
      </c>
      <c r="D32" s="54">
        <f t="shared" ref="D32:M32" si="9">SUM(D10:D31)</f>
        <v>16648284.559999999</v>
      </c>
      <c r="E32" s="55">
        <f t="shared" si="9"/>
        <v>20144424.317599993</v>
      </c>
      <c r="F32" s="56">
        <f t="shared" si="9"/>
        <v>4678577.5600000005</v>
      </c>
      <c r="G32" s="57">
        <f t="shared" si="9"/>
        <v>5661078.8476</v>
      </c>
      <c r="H32" s="58">
        <f t="shared" si="9"/>
        <v>5932844</v>
      </c>
      <c r="I32" s="55">
        <f t="shared" si="9"/>
        <v>7178741.2400000002</v>
      </c>
      <c r="J32" s="56">
        <f t="shared" si="9"/>
        <v>3995310</v>
      </c>
      <c r="K32" s="57">
        <f t="shared" si="9"/>
        <v>4834325.0999999987</v>
      </c>
      <c r="L32" s="58">
        <f t="shared" si="9"/>
        <v>2041553</v>
      </c>
      <c r="M32" s="55">
        <f t="shared" si="9"/>
        <v>2470279.13</v>
      </c>
      <c r="O32" s="60">
        <f t="shared" ref="O32:O41" si="10">L32+J32+H32+F32-D32</f>
        <v>0</v>
      </c>
    </row>
    <row r="33" spans="2:17" x14ac:dyDescent="0.25">
      <c r="B33" s="69"/>
      <c r="C33" s="81"/>
      <c r="D33" s="70"/>
      <c r="E33" s="71"/>
      <c r="F33" s="72"/>
      <c r="G33" s="73"/>
      <c r="H33" s="74"/>
      <c r="I33" s="75"/>
      <c r="J33" s="72"/>
      <c r="K33" s="73"/>
      <c r="L33" s="74"/>
      <c r="M33" s="75"/>
      <c r="O33" s="3">
        <f t="shared" si="10"/>
        <v>0</v>
      </c>
    </row>
    <row r="34" spans="2:17" ht="30" x14ac:dyDescent="0.25">
      <c r="B34" s="66"/>
      <c r="C34" s="82" t="s">
        <v>20</v>
      </c>
      <c r="D34" s="89">
        <v>200000</v>
      </c>
      <c r="E34" s="90">
        <f>D34*1.21</f>
        <v>242000</v>
      </c>
      <c r="F34" s="86">
        <v>150000</v>
      </c>
      <c r="G34" s="107">
        <f>F34*1.21</f>
        <v>181500</v>
      </c>
      <c r="H34" s="115">
        <v>50000</v>
      </c>
      <c r="I34" s="65">
        <f t="shared" ref="I34:I40" si="11">H34*1.21</f>
        <v>60500</v>
      </c>
      <c r="J34" s="100"/>
      <c r="K34" s="107">
        <f>J34*1.21</f>
        <v>0</v>
      </c>
      <c r="L34" s="115"/>
      <c r="M34" s="76"/>
      <c r="O34" s="3">
        <f t="shared" si="10"/>
        <v>0</v>
      </c>
    </row>
    <row r="35" spans="2:17" x14ac:dyDescent="0.25">
      <c r="B35" s="66"/>
      <c r="C35" s="83" t="s">
        <v>21</v>
      </c>
      <c r="D35" s="89">
        <v>40000</v>
      </c>
      <c r="E35" s="90">
        <f t="shared" ref="E35:E40" si="12">D35*1.21</f>
        <v>48400</v>
      </c>
      <c r="F35" s="86">
        <v>20000</v>
      </c>
      <c r="G35" s="107">
        <f t="shared" ref="G35:G39" si="13">F35*1.21</f>
        <v>24200</v>
      </c>
      <c r="H35" s="89">
        <v>20000</v>
      </c>
      <c r="I35" s="65">
        <f t="shared" si="11"/>
        <v>24200</v>
      </c>
      <c r="J35" s="86"/>
      <c r="K35" s="107">
        <f>J35*1.21</f>
        <v>0</v>
      </c>
      <c r="L35" s="89"/>
      <c r="M35" s="65">
        <f t="shared" ref="M35:M40" si="14">L35*1.21</f>
        <v>0</v>
      </c>
      <c r="O35" s="3">
        <f t="shared" si="10"/>
        <v>0</v>
      </c>
    </row>
    <row r="36" spans="2:17" x14ac:dyDescent="0.25">
      <c r="B36" s="66"/>
      <c r="C36" s="83" t="s">
        <v>22</v>
      </c>
      <c r="D36" s="89">
        <v>20000</v>
      </c>
      <c r="E36" s="90">
        <f t="shared" si="12"/>
        <v>24200</v>
      </c>
      <c r="F36" s="86">
        <v>7000</v>
      </c>
      <c r="G36" s="107">
        <f t="shared" si="13"/>
        <v>8470</v>
      </c>
      <c r="H36" s="89">
        <v>7000</v>
      </c>
      <c r="I36" s="65">
        <f t="shared" si="11"/>
        <v>8470</v>
      </c>
      <c r="J36" s="86">
        <v>6000</v>
      </c>
      <c r="K36" s="107">
        <f t="shared" ref="K36:K40" si="15">J36*1.21</f>
        <v>7260</v>
      </c>
      <c r="L36" s="89"/>
      <c r="M36" s="65">
        <f t="shared" si="14"/>
        <v>0</v>
      </c>
      <c r="O36" s="3">
        <f t="shared" si="10"/>
        <v>0</v>
      </c>
    </row>
    <row r="37" spans="2:17" ht="30" x14ac:dyDescent="0.25">
      <c r="B37" s="66"/>
      <c r="C37" s="82" t="s">
        <v>23</v>
      </c>
      <c r="D37" s="89">
        <v>350000</v>
      </c>
      <c r="E37" s="90">
        <f t="shared" si="12"/>
        <v>423500</v>
      </c>
      <c r="F37" s="86"/>
      <c r="G37" s="107">
        <f t="shared" si="13"/>
        <v>0</v>
      </c>
      <c r="H37" s="89"/>
      <c r="I37" s="65">
        <f t="shared" si="11"/>
        <v>0</v>
      </c>
      <c r="J37" s="86"/>
      <c r="K37" s="107">
        <f t="shared" si="15"/>
        <v>0</v>
      </c>
      <c r="L37" s="89">
        <v>350000</v>
      </c>
      <c r="M37" s="65">
        <f t="shared" si="14"/>
        <v>423500</v>
      </c>
      <c r="O37" s="3">
        <f t="shared" si="10"/>
        <v>0</v>
      </c>
    </row>
    <row r="38" spans="2:17" x14ac:dyDescent="0.25">
      <c r="B38" s="66"/>
      <c r="C38" s="83" t="s">
        <v>43</v>
      </c>
      <c r="D38" s="89">
        <v>40000</v>
      </c>
      <c r="E38" s="90">
        <f t="shared" si="12"/>
        <v>48400</v>
      </c>
      <c r="F38" s="86">
        <v>12000</v>
      </c>
      <c r="G38" s="107">
        <f t="shared" si="13"/>
        <v>14520</v>
      </c>
      <c r="H38" s="89">
        <v>12000</v>
      </c>
      <c r="I38" s="65">
        <f t="shared" si="11"/>
        <v>14520</v>
      </c>
      <c r="J38" s="86">
        <v>10000</v>
      </c>
      <c r="K38" s="107">
        <f t="shared" si="15"/>
        <v>12100</v>
      </c>
      <c r="L38" s="89">
        <v>6000</v>
      </c>
      <c r="M38" s="65">
        <f t="shared" si="14"/>
        <v>7260</v>
      </c>
      <c r="O38" s="3">
        <f t="shared" si="10"/>
        <v>0</v>
      </c>
    </row>
    <row r="39" spans="2:17" x14ac:dyDescent="0.25">
      <c r="B39" s="66"/>
      <c r="C39" s="83" t="s">
        <v>24</v>
      </c>
      <c r="D39" s="89">
        <v>20000</v>
      </c>
      <c r="E39" s="90">
        <f t="shared" si="12"/>
        <v>24200</v>
      </c>
      <c r="F39" s="86">
        <v>0</v>
      </c>
      <c r="G39" s="107">
        <f t="shared" si="13"/>
        <v>0</v>
      </c>
      <c r="H39" s="89">
        <v>20000</v>
      </c>
      <c r="I39" s="65">
        <f t="shared" si="11"/>
        <v>24200</v>
      </c>
      <c r="J39" s="86">
        <v>0</v>
      </c>
      <c r="K39" s="107">
        <f t="shared" si="15"/>
        <v>0</v>
      </c>
      <c r="L39" s="89"/>
      <c r="M39" s="65">
        <f t="shared" si="14"/>
        <v>0</v>
      </c>
      <c r="O39" s="3">
        <f t="shared" si="10"/>
        <v>0</v>
      </c>
    </row>
    <row r="40" spans="2:17" x14ac:dyDescent="0.25">
      <c r="B40" s="66"/>
      <c r="C40" s="83" t="s">
        <v>25</v>
      </c>
      <c r="D40" s="89">
        <v>20000</v>
      </c>
      <c r="E40" s="90">
        <f t="shared" si="12"/>
        <v>24200</v>
      </c>
      <c r="F40" s="86">
        <v>6000</v>
      </c>
      <c r="G40" s="107">
        <f>F40*1.21</f>
        <v>7260</v>
      </c>
      <c r="H40" s="89">
        <v>8000</v>
      </c>
      <c r="I40" s="65">
        <f t="shared" si="11"/>
        <v>9680</v>
      </c>
      <c r="J40" s="86">
        <v>6000</v>
      </c>
      <c r="K40" s="107">
        <f t="shared" si="15"/>
        <v>7260</v>
      </c>
      <c r="L40" s="89"/>
      <c r="M40" s="65">
        <f t="shared" si="14"/>
        <v>0</v>
      </c>
      <c r="O40" s="3">
        <f t="shared" si="10"/>
        <v>0</v>
      </c>
    </row>
    <row r="41" spans="2:17" s="59" customFormat="1" ht="18.75" x14ac:dyDescent="0.3">
      <c r="B41" s="77"/>
      <c r="C41" s="84" t="s">
        <v>26</v>
      </c>
      <c r="D41" s="91">
        <f t="shared" ref="D41:M41" si="16">SUM(D34:D40)</f>
        <v>690000</v>
      </c>
      <c r="E41" s="78">
        <f t="shared" si="16"/>
        <v>834900</v>
      </c>
      <c r="F41" s="87">
        <f t="shared" si="16"/>
        <v>195000</v>
      </c>
      <c r="G41" s="108">
        <f t="shared" si="16"/>
        <v>235950</v>
      </c>
      <c r="H41" s="91">
        <f t="shared" si="16"/>
        <v>117000</v>
      </c>
      <c r="I41" s="78">
        <f t="shared" si="16"/>
        <v>141570</v>
      </c>
      <c r="J41" s="87">
        <f t="shared" si="16"/>
        <v>22000</v>
      </c>
      <c r="K41" s="108">
        <f t="shared" si="16"/>
        <v>26620</v>
      </c>
      <c r="L41" s="91">
        <f t="shared" si="16"/>
        <v>356000</v>
      </c>
      <c r="M41" s="78">
        <f t="shared" si="16"/>
        <v>430760</v>
      </c>
      <c r="O41" s="60">
        <f t="shared" si="10"/>
        <v>0</v>
      </c>
    </row>
    <row r="42" spans="2:17" ht="15.75" thickBot="1" x14ac:dyDescent="0.3">
      <c r="B42" s="79"/>
      <c r="C42" s="85" t="s">
        <v>37</v>
      </c>
      <c r="D42" s="92">
        <f t="shared" ref="D42:M42" si="17">(D41+D32)*0.1</f>
        <v>1733828.456</v>
      </c>
      <c r="E42" s="93">
        <f t="shared" si="17"/>
        <v>2097932.4317599996</v>
      </c>
      <c r="F42" s="88">
        <f t="shared" si="17"/>
        <v>487357.75600000005</v>
      </c>
      <c r="G42" s="109">
        <f t="shared" si="17"/>
        <v>589702.88476000004</v>
      </c>
      <c r="H42" s="92">
        <f t="shared" si="17"/>
        <v>604984.4</v>
      </c>
      <c r="I42" s="80">
        <f t="shared" si="17"/>
        <v>732031.12400000007</v>
      </c>
      <c r="J42" s="88">
        <f t="shared" si="17"/>
        <v>401731</v>
      </c>
      <c r="K42" s="109">
        <f t="shared" si="17"/>
        <v>486094.50999999989</v>
      </c>
      <c r="L42" s="92">
        <f t="shared" si="17"/>
        <v>239755.30000000002</v>
      </c>
      <c r="M42" s="80">
        <f t="shared" si="17"/>
        <v>290103.913</v>
      </c>
      <c r="O42" s="3">
        <f>L42+J42+H42+F42-D42</f>
        <v>0</v>
      </c>
    </row>
    <row r="43" spans="2:17" ht="15.75" hidden="1" thickBot="1" x14ac:dyDescent="0.3">
      <c r="B43" s="46"/>
      <c r="C43" s="47"/>
      <c r="D43" s="29"/>
      <c r="E43" s="30"/>
      <c r="F43" s="23"/>
      <c r="G43" s="16"/>
      <c r="H43" s="29"/>
      <c r="I43" s="30"/>
      <c r="J43" s="23"/>
      <c r="K43" s="16"/>
      <c r="L43" s="29"/>
      <c r="M43" s="42"/>
      <c r="O43" s="3"/>
    </row>
    <row r="44" spans="2:17" s="1" customFormat="1" ht="36" x14ac:dyDescent="0.2">
      <c r="B44" s="49" t="s">
        <v>0</v>
      </c>
      <c r="C44" s="9" t="s">
        <v>1</v>
      </c>
      <c r="D44" s="31" t="s">
        <v>28</v>
      </c>
      <c r="E44" s="32"/>
      <c r="F44" s="17" t="s">
        <v>49</v>
      </c>
      <c r="G44" s="17"/>
      <c r="H44" s="38" t="s">
        <v>46</v>
      </c>
      <c r="I44" s="39"/>
      <c r="J44" s="17" t="s">
        <v>47</v>
      </c>
      <c r="K44" s="17"/>
      <c r="L44" s="43" t="s">
        <v>48</v>
      </c>
      <c r="M44" s="18"/>
    </row>
    <row r="45" spans="2:17" s="1" customFormat="1" ht="12.75" thickBot="1" x14ac:dyDescent="0.25">
      <c r="B45" s="10"/>
      <c r="C45" s="48"/>
      <c r="D45" s="33" t="s">
        <v>27</v>
      </c>
      <c r="E45" s="34" t="s">
        <v>2</v>
      </c>
      <c r="F45" s="24" t="s">
        <v>27</v>
      </c>
      <c r="G45" s="19" t="s">
        <v>2</v>
      </c>
      <c r="H45" s="40" t="s">
        <v>27</v>
      </c>
      <c r="I45" s="34" t="s">
        <v>2</v>
      </c>
      <c r="J45" s="24" t="s">
        <v>27</v>
      </c>
      <c r="K45" s="19" t="s">
        <v>2</v>
      </c>
      <c r="L45" s="40" t="s">
        <v>27</v>
      </c>
      <c r="M45" s="20" t="s">
        <v>2</v>
      </c>
    </row>
    <row r="46" spans="2:17" s="59" customFormat="1" ht="19.5" thickBot="1" x14ac:dyDescent="0.35">
      <c r="B46" s="52"/>
      <c r="C46" s="53" t="s">
        <v>50</v>
      </c>
      <c r="D46" s="54">
        <f>D32+D41+D42</f>
        <v>19072113.015999999</v>
      </c>
      <c r="E46" s="55">
        <f t="shared" ref="E46:M46" si="18">E41+E32+E42</f>
        <v>23077256.749359991</v>
      </c>
      <c r="F46" s="61">
        <f>F41+F32+F42</f>
        <v>5360935.3160000006</v>
      </c>
      <c r="G46" s="57">
        <f t="shared" si="18"/>
        <v>6486731.7323599998</v>
      </c>
      <c r="H46" s="54">
        <f t="shared" si="18"/>
        <v>6654828.4000000004</v>
      </c>
      <c r="I46" s="55">
        <f t="shared" si="18"/>
        <v>8052342.3640000001</v>
      </c>
      <c r="J46" s="61">
        <f t="shared" si="18"/>
        <v>4419041</v>
      </c>
      <c r="K46" s="57">
        <f t="shared" si="18"/>
        <v>5347039.6099999985</v>
      </c>
      <c r="L46" s="54">
        <f t="shared" si="18"/>
        <v>2637308.2999999998</v>
      </c>
      <c r="M46" s="55">
        <f t="shared" si="18"/>
        <v>3191143.0430000001</v>
      </c>
      <c r="O46" s="62">
        <f>L46+J46+H46+F46</f>
        <v>19072113.015999999</v>
      </c>
      <c r="P46" s="63"/>
      <c r="Q46" s="63"/>
    </row>
    <row r="47" spans="2:17" x14ac:dyDescent="0.25">
      <c r="D47" s="15"/>
      <c r="O47" s="3">
        <f>O46-D46</f>
        <v>0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tabSelected="1" topLeftCell="A26" workbookViewId="0">
      <selection activeCell="D111" sqref="D111"/>
    </sheetView>
  </sheetViews>
  <sheetFormatPr defaultRowHeight="15" x14ac:dyDescent="0.25"/>
  <cols>
    <col min="1" max="1" width="28" customWidth="1"/>
    <col min="2" max="2" width="11.7109375" customWidth="1"/>
    <col min="3" max="3" width="10.28515625" customWidth="1"/>
    <col min="4" max="4" width="18" customWidth="1"/>
    <col min="5" max="5" width="17.5703125" customWidth="1"/>
    <col min="6" max="6" width="21.42578125" customWidth="1"/>
  </cols>
  <sheetData>
    <row r="1" spans="1:1" ht="21" x14ac:dyDescent="0.35">
      <c r="A1" s="121" t="s">
        <v>51</v>
      </c>
    </row>
    <row r="2" spans="1:1" ht="21" x14ac:dyDescent="0.35">
      <c r="A2" s="121"/>
    </row>
    <row r="3" spans="1:1" ht="21" x14ac:dyDescent="0.35">
      <c r="A3" s="121" t="s">
        <v>53</v>
      </c>
    </row>
    <row r="4" spans="1:1" ht="21" x14ac:dyDescent="0.35">
      <c r="A4" s="121"/>
    </row>
    <row r="5" spans="1:1" x14ac:dyDescent="0.25">
      <c r="A5" t="s">
        <v>52</v>
      </c>
    </row>
    <row r="6" spans="1:1" x14ac:dyDescent="0.25">
      <c r="A6" t="s">
        <v>59</v>
      </c>
    </row>
    <row r="7" spans="1:1" x14ac:dyDescent="0.25">
      <c r="A7" t="s">
        <v>84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91</v>
      </c>
    </row>
    <row r="11" spans="1:1" x14ac:dyDescent="0.25">
      <c r="A11" t="s">
        <v>92</v>
      </c>
    </row>
    <row r="12" spans="1:1" x14ac:dyDescent="0.25">
      <c r="A12" t="s">
        <v>104</v>
      </c>
    </row>
    <row r="13" spans="1:1" x14ac:dyDescent="0.25">
      <c r="A13" t="s">
        <v>105</v>
      </c>
    </row>
    <row r="14" spans="1:1" x14ac:dyDescent="0.25">
      <c r="A14" t="s">
        <v>93</v>
      </c>
    </row>
    <row r="17" spans="1:6" s="1" customFormat="1" ht="12" x14ac:dyDescent="0.2">
      <c r="A17" s="1" t="s">
        <v>100</v>
      </c>
      <c r="C17" s="173" t="s">
        <v>87</v>
      </c>
      <c r="D17" s="173" t="s">
        <v>77</v>
      </c>
      <c r="E17" s="173" t="s">
        <v>101</v>
      </c>
      <c r="F17" s="173" t="s">
        <v>86</v>
      </c>
    </row>
    <row r="18" spans="1:6" ht="21" x14ac:dyDescent="0.35">
      <c r="A18" s="121" t="s">
        <v>99</v>
      </c>
      <c r="C18" s="182">
        <f>B31+B58+B84+B111+B137+B162+B188</f>
        <v>61.2</v>
      </c>
      <c r="D18" s="186">
        <f>D47+D74+D100+D127+D153+D178+D204</f>
        <v>0</v>
      </c>
      <c r="E18" s="186">
        <f>D18*0.21</f>
        <v>0</v>
      </c>
      <c r="F18" s="183">
        <f>E18+D18</f>
        <v>0</v>
      </c>
    </row>
    <row r="19" spans="1:6" s="149" customFormat="1" ht="21" x14ac:dyDescent="0.35">
      <c r="A19" s="121" t="s">
        <v>102</v>
      </c>
      <c r="C19" s="182">
        <f>B44+B71+B97+B124++B150+B175+B201</f>
        <v>41</v>
      </c>
      <c r="D19" s="186">
        <f>E47+E74+E100+E127+E153+E178+E204</f>
        <v>0</v>
      </c>
      <c r="E19" s="186">
        <f>D19*0.21</f>
        <v>0</v>
      </c>
      <c r="F19" s="183">
        <f>E19+D19</f>
        <v>0</v>
      </c>
    </row>
    <row r="20" spans="1:6" s="146" customFormat="1" ht="21" x14ac:dyDescent="0.35">
      <c r="A20" s="145"/>
      <c r="D20" s="147"/>
      <c r="E20" s="145"/>
      <c r="F20" s="184"/>
    </row>
    <row r="21" spans="1:6" s="181" customFormat="1" ht="26.25" x14ac:dyDescent="0.4">
      <c r="A21" s="181" t="s">
        <v>103</v>
      </c>
      <c r="F21" s="185">
        <f>F18+F19</f>
        <v>0</v>
      </c>
    </row>
    <row r="22" spans="1:6" s="181" customFormat="1" ht="26.25" x14ac:dyDescent="0.4">
      <c r="F22" s="185"/>
    </row>
    <row r="23" spans="1:6" s="181" customFormat="1" ht="26.25" x14ac:dyDescent="0.4">
      <c r="F23" s="185"/>
    </row>
    <row r="24" spans="1:6" s="181" customFormat="1" ht="26.25" x14ac:dyDescent="0.4">
      <c r="F24" s="185"/>
    </row>
    <row r="25" spans="1:6" s="181" customFormat="1" ht="26.25" x14ac:dyDescent="0.4">
      <c r="F25" s="185"/>
    </row>
    <row r="26" spans="1:6" s="181" customFormat="1" ht="26.25" x14ac:dyDescent="0.4">
      <c r="F26" s="185"/>
    </row>
    <row r="27" spans="1:6" ht="21" x14ac:dyDescent="0.35">
      <c r="A27" s="140" t="s">
        <v>70</v>
      </c>
      <c r="B27" s="141"/>
      <c r="C27" s="141"/>
      <c r="D27" s="141"/>
    </row>
    <row r="28" spans="1:6" ht="15.75" thickBot="1" x14ac:dyDescent="0.3"/>
    <row r="29" spans="1:6" s="1" customFormat="1" ht="12" x14ac:dyDescent="0.2">
      <c r="A29" s="142" t="s">
        <v>83</v>
      </c>
      <c r="B29" s="35" t="s">
        <v>54</v>
      </c>
      <c r="C29" s="13"/>
      <c r="D29" s="13"/>
      <c r="E29" s="13"/>
      <c r="F29" s="150" t="s">
        <v>90</v>
      </c>
    </row>
    <row r="30" spans="1:6" s="1" customFormat="1" ht="19.5" thickBot="1" x14ac:dyDescent="0.35">
      <c r="A30" s="143" t="s">
        <v>72</v>
      </c>
      <c r="B30" s="148" t="s">
        <v>56</v>
      </c>
      <c r="C30" s="125" t="s">
        <v>55</v>
      </c>
      <c r="D30" s="124" t="s">
        <v>57</v>
      </c>
      <c r="E30" s="125" t="s">
        <v>58</v>
      </c>
      <c r="F30" s="151" t="s">
        <v>89</v>
      </c>
    </row>
    <row r="31" spans="1:6" ht="15.75" thickBot="1" x14ac:dyDescent="0.3">
      <c r="A31" s="187" t="s">
        <v>94</v>
      </c>
      <c r="B31" s="174">
        <f>C31+D31+E31</f>
        <v>6</v>
      </c>
      <c r="C31" s="175">
        <v>2</v>
      </c>
      <c r="D31" s="176">
        <v>4</v>
      </c>
      <c r="E31" s="175">
        <v>0</v>
      </c>
      <c r="F31" s="177">
        <v>1</v>
      </c>
    </row>
    <row r="32" spans="1:6" s="162" customFormat="1" ht="12.75" thickBot="1" x14ac:dyDescent="0.25">
      <c r="A32" s="10" t="s">
        <v>95</v>
      </c>
      <c r="B32" s="178">
        <v>6</v>
      </c>
      <c r="C32" s="179"/>
      <c r="D32" s="179"/>
      <c r="E32" s="179"/>
      <c r="F32" s="180"/>
    </row>
    <row r="33" spans="1:6" s="162" customFormat="1" ht="12.75" thickBot="1" x14ac:dyDescent="0.25">
      <c r="A33" s="163"/>
      <c r="B33" s="159"/>
      <c r="C33" s="160"/>
      <c r="D33" s="160"/>
      <c r="E33" s="160"/>
      <c r="F33" s="161"/>
    </row>
    <row r="34" spans="1:6" ht="32.25" thickBot="1" x14ac:dyDescent="0.4">
      <c r="A34" s="137" t="s">
        <v>71</v>
      </c>
      <c r="B34" s="152"/>
      <c r="C34" s="128"/>
      <c r="D34" s="168" t="s">
        <v>94</v>
      </c>
      <c r="E34" s="171" t="s">
        <v>96</v>
      </c>
      <c r="F34" s="136"/>
    </row>
    <row r="35" spans="1:6" s="1" customFormat="1" ht="12.75" thickBot="1" x14ac:dyDescent="0.25">
      <c r="A35" s="44"/>
      <c r="B35" s="153" t="s">
        <v>67</v>
      </c>
      <c r="C35" s="127" t="s">
        <v>68</v>
      </c>
      <c r="D35" s="169" t="s">
        <v>69</v>
      </c>
      <c r="E35" s="172" t="s">
        <v>69</v>
      </c>
      <c r="F35" s="138"/>
    </row>
    <row r="36" spans="1:6" ht="17.25" x14ac:dyDescent="0.25">
      <c r="A36" s="134" t="s">
        <v>81</v>
      </c>
      <c r="B36" s="154">
        <f>1.2*(0.8+2.6)/2*B31</f>
        <v>12.24</v>
      </c>
      <c r="C36" s="135"/>
      <c r="D36" s="164">
        <f>B36*C36</f>
        <v>0</v>
      </c>
      <c r="E36" s="170"/>
      <c r="F36" s="136"/>
    </row>
    <row r="37" spans="1:6" x14ac:dyDescent="0.25">
      <c r="A37" s="129" t="s">
        <v>82</v>
      </c>
      <c r="B37" s="155">
        <f>(0.8+2.6)/2*B31*2</f>
        <v>20.400000000000002</v>
      </c>
      <c r="C37" s="123"/>
      <c r="D37" s="165">
        <f>B37*C37</f>
        <v>0</v>
      </c>
      <c r="E37" s="165"/>
      <c r="F37" s="136"/>
    </row>
    <row r="38" spans="1:6" x14ac:dyDescent="0.25">
      <c r="A38" s="46" t="s">
        <v>85</v>
      </c>
      <c r="B38" s="156">
        <f>1.2*0.3*B31</f>
        <v>2.16</v>
      </c>
      <c r="C38" s="128"/>
      <c r="D38" s="165">
        <f>B38*C38</f>
        <v>0</v>
      </c>
      <c r="E38" s="165"/>
      <c r="F38" s="136"/>
    </row>
    <row r="39" spans="1:6" x14ac:dyDescent="0.25">
      <c r="A39" s="129" t="s">
        <v>61</v>
      </c>
      <c r="B39" s="155">
        <f>C31</f>
        <v>2</v>
      </c>
      <c r="C39" s="123"/>
      <c r="D39" s="165">
        <f>B39*C39</f>
        <v>0</v>
      </c>
      <c r="E39" s="165"/>
      <c r="F39" s="136"/>
    </row>
    <row r="40" spans="1:6" x14ac:dyDescent="0.25">
      <c r="A40" s="46" t="s">
        <v>60</v>
      </c>
      <c r="B40" s="156">
        <f>C31</f>
        <v>2</v>
      </c>
      <c r="C40" s="128"/>
      <c r="D40" s="165">
        <f t="shared" ref="D40:D46" si="0">B40*C40</f>
        <v>0</v>
      </c>
      <c r="E40" s="165"/>
      <c r="F40" s="136"/>
    </row>
    <row r="41" spans="1:6" x14ac:dyDescent="0.25">
      <c r="A41" s="129" t="s">
        <v>62</v>
      </c>
      <c r="B41" s="155">
        <f>D31</f>
        <v>4</v>
      </c>
      <c r="C41" s="123"/>
      <c r="D41" s="165">
        <f t="shared" si="0"/>
        <v>0</v>
      </c>
      <c r="E41" s="165"/>
      <c r="F41" s="136"/>
    </row>
    <row r="42" spans="1:6" x14ac:dyDescent="0.25">
      <c r="A42" s="46" t="s">
        <v>63</v>
      </c>
      <c r="B42" s="156">
        <f>D31</f>
        <v>4</v>
      </c>
      <c r="C42" s="128"/>
      <c r="D42" s="165">
        <f t="shared" si="0"/>
        <v>0</v>
      </c>
      <c r="E42" s="165"/>
      <c r="F42" s="136"/>
    </row>
    <row r="43" spans="1:6" x14ac:dyDescent="0.25">
      <c r="A43" s="129" t="s">
        <v>64</v>
      </c>
      <c r="B43" s="155">
        <f>E31</f>
        <v>0</v>
      </c>
      <c r="C43" s="123"/>
      <c r="D43" s="165">
        <f t="shared" si="0"/>
        <v>0</v>
      </c>
      <c r="E43" s="165"/>
      <c r="F43" s="136"/>
    </row>
    <row r="44" spans="1:6" ht="30" x14ac:dyDescent="0.25">
      <c r="A44" s="167" t="s">
        <v>98</v>
      </c>
      <c r="B44" s="155">
        <f>B32</f>
        <v>6</v>
      </c>
      <c r="C44" s="123"/>
      <c r="D44" s="165"/>
      <c r="E44" s="165">
        <f>C44*B44</f>
        <v>0</v>
      </c>
      <c r="F44" s="136"/>
    </row>
    <row r="45" spans="1:6" ht="30" x14ac:dyDescent="0.25">
      <c r="A45" s="144" t="s">
        <v>97</v>
      </c>
      <c r="B45" s="156">
        <f>B31</f>
        <v>6</v>
      </c>
      <c r="C45" s="128"/>
      <c r="D45" s="165">
        <f t="shared" si="0"/>
        <v>0</v>
      </c>
      <c r="E45" s="165"/>
      <c r="F45" s="136"/>
    </row>
    <row r="46" spans="1:6" ht="15.75" thickBot="1" x14ac:dyDescent="0.3">
      <c r="A46" s="130" t="s">
        <v>65</v>
      </c>
      <c r="B46" s="157">
        <f>F31</f>
        <v>1</v>
      </c>
      <c r="C46" s="126"/>
      <c r="D46" s="166">
        <f t="shared" si="0"/>
        <v>0</v>
      </c>
      <c r="E46" s="166"/>
      <c r="F46" s="136"/>
    </row>
    <row r="47" spans="1:6" s="5" customFormat="1" ht="19.5" thickBot="1" x14ac:dyDescent="0.35">
      <c r="A47" s="131" t="s">
        <v>66</v>
      </c>
      <c r="B47" s="158"/>
      <c r="C47" s="132"/>
      <c r="D47" s="133">
        <f>SUM(D36:D46)</f>
        <v>0</v>
      </c>
      <c r="E47" s="133">
        <f>SUM(E36:E46)</f>
        <v>0</v>
      </c>
      <c r="F47" s="139"/>
    </row>
    <row r="48" spans="1:6" x14ac:dyDescent="0.25">
      <c r="B48" s="122"/>
      <c r="C48" s="122"/>
      <c r="D48" s="122"/>
      <c r="E48" s="122"/>
      <c r="F48" s="122"/>
    </row>
    <row r="49" spans="1:6" x14ac:dyDescent="0.25">
      <c r="B49" s="122"/>
      <c r="C49" s="122"/>
      <c r="D49" s="122"/>
      <c r="E49" s="122"/>
      <c r="F49" s="122"/>
    </row>
    <row r="50" spans="1:6" x14ac:dyDescent="0.25">
      <c r="B50" s="122"/>
      <c r="C50" s="122"/>
      <c r="D50" s="122"/>
      <c r="E50" s="122"/>
      <c r="F50" s="122"/>
    </row>
    <row r="51" spans="1:6" x14ac:dyDescent="0.25">
      <c r="B51" s="122"/>
      <c r="C51" s="122"/>
      <c r="D51" s="122"/>
      <c r="E51" s="122"/>
      <c r="F51" s="122"/>
    </row>
    <row r="52" spans="1:6" x14ac:dyDescent="0.25">
      <c r="B52" s="122"/>
      <c r="C52" s="122"/>
      <c r="D52" s="122"/>
      <c r="E52" s="122"/>
      <c r="F52" s="122"/>
    </row>
    <row r="53" spans="1:6" x14ac:dyDescent="0.25">
      <c r="B53" s="122"/>
      <c r="C53" s="122"/>
      <c r="D53" s="122"/>
      <c r="E53" s="122"/>
      <c r="F53" s="122"/>
    </row>
    <row r="54" spans="1:6" x14ac:dyDescent="0.25">
      <c r="B54" s="122"/>
      <c r="C54" s="122"/>
      <c r="D54" s="122"/>
      <c r="E54" s="122"/>
      <c r="F54" s="122"/>
    </row>
    <row r="55" spans="1:6" ht="15.75" thickBot="1" x14ac:dyDescent="0.3">
      <c r="B55" s="122"/>
      <c r="C55" s="122"/>
      <c r="D55" s="122"/>
      <c r="E55" s="122"/>
      <c r="F55" s="122"/>
    </row>
    <row r="56" spans="1:6" s="1" customFormat="1" ht="12" x14ac:dyDescent="0.2">
      <c r="A56" s="142" t="s">
        <v>83</v>
      </c>
      <c r="B56" s="35" t="s">
        <v>54</v>
      </c>
      <c r="C56" s="13"/>
      <c r="D56" s="13"/>
      <c r="E56" s="13"/>
      <c r="F56" s="150" t="s">
        <v>90</v>
      </c>
    </row>
    <row r="57" spans="1:6" s="1" customFormat="1" ht="19.5" thickBot="1" x14ac:dyDescent="0.35">
      <c r="A57" s="143" t="s">
        <v>88</v>
      </c>
      <c r="B57" s="148" t="s">
        <v>56</v>
      </c>
      <c r="C57" s="125" t="s">
        <v>55</v>
      </c>
      <c r="D57" s="124" t="s">
        <v>57</v>
      </c>
      <c r="E57" s="125" t="s">
        <v>58</v>
      </c>
      <c r="F57" s="151" t="s">
        <v>89</v>
      </c>
    </row>
    <row r="58" spans="1:6" ht="15.75" thickBot="1" x14ac:dyDescent="0.3">
      <c r="A58" s="187" t="s">
        <v>94</v>
      </c>
      <c r="B58" s="174">
        <f>C58+D58+E58</f>
        <v>12</v>
      </c>
      <c r="C58" s="175">
        <v>4</v>
      </c>
      <c r="D58" s="176">
        <v>8</v>
      </c>
      <c r="E58" s="175">
        <v>0</v>
      </c>
      <c r="F58" s="177">
        <v>2</v>
      </c>
    </row>
    <row r="59" spans="1:6" ht="15.75" thickBot="1" x14ac:dyDescent="0.3">
      <c r="A59" s="10" t="s">
        <v>95</v>
      </c>
      <c r="B59" s="178">
        <v>6</v>
      </c>
      <c r="C59" s="179"/>
      <c r="D59" s="179"/>
      <c r="E59" s="179"/>
      <c r="F59" s="180"/>
    </row>
    <row r="60" spans="1:6" ht="15.75" thickBot="1" x14ac:dyDescent="0.3">
      <c r="A60" s="163"/>
      <c r="B60" s="159"/>
      <c r="C60" s="160"/>
      <c r="D60" s="160"/>
      <c r="E60" s="160"/>
      <c r="F60" s="161"/>
    </row>
    <row r="61" spans="1:6" ht="32.25" thickBot="1" x14ac:dyDescent="0.4">
      <c r="A61" s="137" t="s">
        <v>71</v>
      </c>
      <c r="B61" s="152"/>
      <c r="C61" s="128"/>
      <c r="D61" s="168" t="s">
        <v>94</v>
      </c>
      <c r="E61" s="171" t="s">
        <v>96</v>
      </c>
      <c r="F61" s="136"/>
    </row>
    <row r="62" spans="1:6" ht="15.75" thickBot="1" x14ac:dyDescent="0.3">
      <c r="A62" s="44"/>
      <c r="B62" s="153" t="s">
        <v>67</v>
      </c>
      <c r="C62" s="127" t="s">
        <v>68</v>
      </c>
      <c r="D62" s="169" t="s">
        <v>69</v>
      </c>
      <c r="E62" s="172" t="s">
        <v>69</v>
      </c>
      <c r="F62" s="138"/>
    </row>
    <row r="63" spans="1:6" ht="17.25" x14ac:dyDescent="0.25">
      <c r="A63" s="134" t="s">
        <v>81</v>
      </c>
      <c r="B63" s="154">
        <f>1.2*(0.8+2.6)/2*B58</f>
        <v>24.48</v>
      </c>
      <c r="C63" s="135"/>
      <c r="D63" s="164">
        <f>B63*C63</f>
        <v>0</v>
      </c>
      <c r="E63" s="170"/>
      <c r="F63" s="136"/>
    </row>
    <row r="64" spans="1:6" x14ac:dyDescent="0.25">
      <c r="A64" s="129" t="s">
        <v>82</v>
      </c>
      <c r="B64" s="155">
        <f>(0.8+2.6)/2*B58*2</f>
        <v>40.800000000000004</v>
      </c>
      <c r="C64" s="123"/>
      <c r="D64" s="165">
        <f>B64*C64</f>
        <v>0</v>
      </c>
      <c r="E64" s="165"/>
      <c r="F64" s="136"/>
    </row>
    <row r="65" spans="1:6" x14ac:dyDescent="0.25">
      <c r="A65" s="46" t="s">
        <v>85</v>
      </c>
      <c r="B65" s="156">
        <f>1.2*0.3*B58</f>
        <v>4.32</v>
      </c>
      <c r="C65" s="128"/>
      <c r="D65" s="165">
        <f>B65*C65</f>
        <v>0</v>
      </c>
      <c r="E65" s="165"/>
      <c r="F65" s="136"/>
    </row>
    <row r="66" spans="1:6" x14ac:dyDescent="0.25">
      <c r="A66" s="129" t="s">
        <v>61</v>
      </c>
      <c r="B66" s="155">
        <f>C58</f>
        <v>4</v>
      </c>
      <c r="C66" s="123"/>
      <c r="D66" s="165">
        <f>B66*C66</f>
        <v>0</v>
      </c>
      <c r="E66" s="165"/>
      <c r="F66" s="136"/>
    </row>
    <row r="67" spans="1:6" x14ac:dyDescent="0.25">
      <c r="A67" s="46" t="s">
        <v>60</v>
      </c>
      <c r="B67" s="156">
        <f>C58</f>
        <v>4</v>
      </c>
      <c r="C67" s="128"/>
      <c r="D67" s="165">
        <f t="shared" ref="D67:D70" si="1">B67*C67</f>
        <v>0</v>
      </c>
      <c r="E67" s="165"/>
      <c r="F67" s="136"/>
    </row>
    <row r="68" spans="1:6" x14ac:dyDescent="0.25">
      <c r="A68" s="129" t="s">
        <v>62</v>
      </c>
      <c r="B68" s="155">
        <f>D58</f>
        <v>8</v>
      </c>
      <c r="C68" s="123"/>
      <c r="D68" s="165">
        <f t="shared" si="1"/>
        <v>0</v>
      </c>
      <c r="E68" s="165"/>
      <c r="F68" s="136"/>
    </row>
    <row r="69" spans="1:6" x14ac:dyDescent="0.25">
      <c r="A69" s="46" t="s">
        <v>63</v>
      </c>
      <c r="B69" s="156">
        <f>D58</f>
        <v>8</v>
      </c>
      <c r="C69" s="128"/>
      <c r="D69" s="165">
        <f t="shared" si="1"/>
        <v>0</v>
      </c>
      <c r="E69" s="165"/>
      <c r="F69" s="136"/>
    </row>
    <row r="70" spans="1:6" x14ac:dyDescent="0.25">
      <c r="A70" s="129" t="s">
        <v>64</v>
      </c>
      <c r="B70" s="155">
        <f>E58</f>
        <v>0</v>
      </c>
      <c r="C70" s="123"/>
      <c r="D70" s="165">
        <f t="shared" si="1"/>
        <v>0</v>
      </c>
      <c r="E70" s="165"/>
      <c r="F70" s="136"/>
    </row>
    <row r="71" spans="1:6" ht="30" x14ac:dyDescent="0.25">
      <c r="A71" s="167" t="s">
        <v>98</v>
      </c>
      <c r="B71" s="155">
        <f>B59</f>
        <v>6</v>
      </c>
      <c r="C71" s="123"/>
      <c r="D71" s="165"/>
      <c r="E71" s="165">
        <f>C71*B71</f>
        <v>0</v>
      </c>
      <c r="F71" s="136"/>
    </row>
    <row r="72" spans="1:6" ht="30" x14ac:dyDescent="0.25">
      <c r="A72" s="144" t="s">
        <v>97</v>
      </c>
      <c r="B72" s="156">
        <f>B58</f>
        <v>12</v>
      </c>
      <c r="C72" s="128"/>
      <c r="D72" s="165">
        <f t="shared" ref="D72:D73" si="2">B72*C72</f>
        <v>0</v>
      </c>
      <c r="E72" s="165"/>
      <c r="F72" s="136"/>
    </row>
    <row r="73" spans="1:6" s="5" customFormat="1" ht="19.5" thickBot="1" x14ac:dyDescent="0.35">
      <c r="A73" s="130" t="s">
        <v>65</v>
      </c>
      <c r="B73" s="157">
        <f>F58</f>
        <v>2</v>
      </c>
      <c r="C73" s="126"/>
      <c r="D73" s="166">
        <f t="shared" si="2"/>
        <v>0</v>
      </c>
      <c r="E73" s="166"/>
      <c r="F73" s="136"/>
    </row>
    <row r="74" spans="1:6" s="5" customFormat="1" ht="19.5" thickBot="1" x14ac:dyDescent="0.35">
      <c r="A74" s="131" t="s">
        <v>66</v>
      </c>
      <c r="B74" s="158"/>
      <c r="C74" s="132"/>
      <c r="D74" s="133">
        <f>SUM(D63:D73)</f>
        <v>0</v>
      </c>
      <c r="E74" s="133">
        <f>SUM(E63:E73)</f>
        <v>0</v>
      </c>
      <c r="F74" s="139"/>
    </row>
    <row r="75" spans="1:6" s="5" customFormat="1" ht="18.75" x14ac:dyDescent="0.3">
      <c r="A75" s="188"/>
      <c r="B75" s="189"/>
      <c r="C75" s="189"/>
      <c r="D75" s="189"/>
      <c r="E75" s="189"/>
      <c r="F75" s="189"/>
    </row>
    <row r="76" spans="1:6" s="5" customFormat="1" ht="18.75" x14ac:dyDescent="0.3">
      <c r="A76" s="188"/>
      <c r="B76" s="189"/>
      <c r="C76" s="189"/>
      <c r="D76" s="189"/>
      <c r="E76" s="189"/>
      <c r="F76" s="189"/>
    </row>
    <row r="77" spans="1:6" s="5" customFormat="1" ht="18.75" x14ac:dyDescent="0.3">
      <c r="A77" s="188"/>
      <c r="B77" s="189"/>
      <c r="C77" s="189"/>
      <c r="D77" s="189"/>
      <c r="E77" s="189"/>
      <c r="F77" s="189"/>
    </row>
    <row r="78" spans="1:6" s="5" customFormat="1" ht="18.75" x14ac:dyDescent="0.3">
      <c r="A78" s="188"/>
      <c r="B78" s="189"/>
      <c r="C78" s="189"/>
      <c r="D78" s="189"/>
      <c r="E78" s="189"/>
      <c r="F78" s="189"/>
    </row>
    <row r="79" spans="1:6" ht="21" x14ac:dyDescent="0.35">
      <c r="A79" s="121"/>
    </row>
    <row r="80" spans="1:6" ht="21" x14ac:dyDescent="0.35">
      <c r="A80" s="121"/>
    </row>
    <row r="81" spans="1:6" ht="21.75" thickBot="1" x14ac:dyDescent="0.4">
      <c r="A81" s="121"/>
    </row>
    <row r="82" spans="1:6" s="1" customFormat="1" ht="12" x14ac:dyDescent="0.2">
      <c r="A82" s="142" t="s">
        <v>83</v>
      </c>
      <c r="B82" s="35" t="s">
        <v>54</v>
      </c>
      <c r="C82" s="13"/>
      <c r="D82" s="13"/>
      <c r="E82" s="13"/>
      <c r="F82" s="150" t="s">
        <v>90</v>
      </c>
    </row>
    <row r="83" spans="1:6" s="1" customFormat="1" ht="19.5" thickBot="1" x14ac:dyDescent="0.35">
      <c r="A83" s="143" t="s">
        <v>73</v>
      </c>
      <c r="B83" s="148" t="s">
        <v>56</v>
      </c>
      <c r="C83" s="125" t="s">
        <v>55</v>
      </c>
      <c r="D83" s="124" t="s">
        <v>57</v>
      </c>
      <c r="E83" s="125" t="s">
        <v>58</v>
      </c>
      <c r="F83" s="151" t="s">
        <v>89</v>
      </c>
    </row>
    <row r="84" spans="1:6" ht="15.75" thickBot="1" x14ac:dyDescent="0.3">
      <c r="A84" s="187" t="s">
        <v>94</v>
      </c>
      <c r="B84" s="174">
        <f>C84+D84+E84</f>
        <v>6</v>
      </c>
      <c r="C84" s="175">
        <v>2</v>
      </c>
      <c r="D84" s="176">
        <v>4</v>
      </c>
      <c r="E84" s="175">
        <v>0</v>
      </c>
      <c r="F84" s="177">
        <v>1</v>
      </c>
    </row>
    <row r="85" spans="1:6" ht="15.75" thickBot="1" x14ac:dyDescent="0.3">
      <c r="A85" s="10" t="s">
        <v>95</v>
      </c>
      <c r="B85" s="178">
        <v>6</v>
      </c>
      <c r="C85" s="179"/>
      <c r="D85" s="179"/>
      <c r="E85" s="179"/>
      <c r="F85" s="180"/>
    </row>
    <row r="86" spans="1:6" ht="15.75" thickBot="1" x14ac:dyDescent="0.3">
      <c r="A86" s="163"/>
      <c r="B86" s="159"/>
      <c r="C86" s="160"/>
      <c r="D86" s="160"/>
      <c r="E86" s="160"/>
      <c r="F86" s="161"/>
    </row>
    <row r="87" spans="1:6" s="1" customFormat="1" ht="32.25" thickBot="1" x14ac:dyDescent="0.4">
      <c r="A87" s="137" t="s">
        <v>71</v>
      </c>
      <c r="B87" s="152"/>
      <c r="C87" s="128"/>
      <c r="D87" s="168" t="s">
        <v>94</v>
      </c>
      <c r="E87" s="171" t="s">
        <v>96</v>
      </c>
      <c r="F87" s="136"/>
    </row>
    <row r="88" spans="1:6" ht="15.75" thickBot="1" x14ac:dyDescent="0.3">
      <c r="A88" s="44"/>
      <c r="B88" s="153" t="s">
        <v>67</v>
      </c>
      <c r="C88" s="127" t="s">
        <v>68</v>
      </c>
      <c r="D88" s="169" t="s">
        <v>69</v>
      </c>
      <c r="E88" s="172" t="s">
        <v>69</v>
      </c>
      <c r="F88" s="138"/>
    </row>
    <row r="89" spans="1:6" ht="17.25" x14ac:dyDescent="0.25">
      <c r="A89" s="134" t="s">
        <v>81</v>
      </c>
      <c r="B89" s="154">
        <f>1.2*(0.8+2.6)/2*B84</f>
        <v>12.24</v>
      </c>
      <c r="C89" s="135"/>
      <c r="D89" s="164">
        <f>B89*C89</f>
        <v>0</v>
      </c>
      <c r="E89" s="170"/>
      <c r="F89" s="136"/>
    </row>
    <row r="90" spans="1:6" x14ac:dyDescent="0.25">
      <c r="A90" s="129" t="s">
        <v>82</v>
      </c>
      <c r="B90" s="155">
        <f>(0.8+2.6)/2*B84*2</f>
        <v>20.400000000000002</v>
      </c>
      <c r="C90" s="123"/>
      <c r="D90" s="165">
        <f>B90*C90</f>
        <v>0</v>
      </c>
      <c r="E90" s="165"/>
      <c r="F90" s="136"/>
    </row>
    <row r="91" spans="1:6" x14ac:dyDescent="0.25">
      <c r="A91" s="46" t="s">
        <v>85</v>
      </c>
      <c r="B91" s="156">
        <f>1.2*0.3*B84</f>
        <v>2.16</v>
      </c>
      <c r="C91" s="128"/>
      <c r="D91" s="165">
        <f>B91*C91</f>
        <v>0</v>
      </c>
      <c r="E91" s="165"/>
      <c r="F91" s="136"/>
    </row>
    <row r="92" spans="1:6" x14ac:dyDescent="0.25">
      <c r="A92" s="129" t="s">
        <v>61</v>
      </c>
      <c r="B92" s="155">
        <f>C84</f>
        <v>2</v>
      </c>
      <c r="C92" s="123"/>
      <c r="D92" s="165">
        <f>B92*C92</f>
        <v>0</v>
      </c>
      <c r="E92" s="165"/>
      <c r="F92" s="136"/>
    </row>
    <row r="93" spans="1:6" x14ac:dyDescent="0.25">
      <c r="A93" s="46" t="s">
        <v>60</v>
      </c>
      <c r="B93" s="156">
        <f>C84</f>
        <v>2</v>
      </c>
      <c r="C93" s="128"/>
      <c r="D93" s="165">
        <f t="shared" ref="D93:D96" si="3">B93*C93</f>
        <v>0</v>
      </c>
      <c r="E93" s="165"/>
      <c r="F93" s="136"/>
    </row>
    <row r="94" spans="1:6" x14ac:dyDescent="0.25">
      <c r="A94" s="129" t="s">
        <v>62</v>
      </c>
      <c r="B94" s="155">
        <f>D84</f>
        <v>4</v>
      </c>
      <c r="C94" s="123"/>
      <c r="D94" s="165">
        <f t="shared" si="3"/>
        <v>0</v>
      </c>
      <c r="E94" s="165"/>
      <c r="F94" s="136"/>
    </row>
    <row r="95" spans="1:6" x14ac:dyDescent="0.25">
      <c r="A95" s="46" t="s">
        <v>63</v>
      </c>
      <c r="B95" s="156">
        <f>D84</f>
        <v>4</v>
      </c>
      <c r="C95" s="128"/>
      <c r="D95" s="165">
        <f t="shared" si="3"/>
        <v>0</v>
      </c>
      <c r="E95" s="165"/>
      <c r="F95" s="136"/>
    </row>
    <row r="96" spans="1:6" x14ac:dyDescent="0.25">
      <c r="A96" s="129" t="s">
        <v>64</v>
      </c>
      <c r="B96" s="155">
        <f>E84</f>
        <v>0</v>
      </c>
      <c r="C96" s="123"/>
      <c r="D96" s="165">
        <f t="shared" si="3"/>
        <v>0</v>
      </c>
      <c r="E96" s="165"/>
      <c r="F96" s="136"/>
    </row>
    <row r="97" spans="1:6" ht="30" x14ac:dyDescent="0.25">
      <c r="A97" s="167" t="s">
        <v>98</v>
      </c>
      <c r="B97" s="155">
        <f>B85</f>
        <v>6</v>
      </c>
      <c r="C97" s="123"/>
      <c r="D97" s="165"/>
      <c r="E97" s="165">
        <f>C97*B97</f>
        <v>0</v>
      </c>
      <c r="F97" s="136"/>
    </row>
    <row r="98" spans="1:6" ht="30" x14ac:dyDescent="0.25">
      <c r="A98" s="144" t="s">
        <v>97</v>
      </c>
      <c r="B98" s="156">
        <f>B84</f>
        <v>6</v>
      </c>
      <c r="C98" s="128"/>
      <c r="D98" s="165">
        <f t="shared" ref="D98:D99" si="4">B98*C98</f>
        <v>0</v>
      </c>
      <c r="E98" s="165"/>
      <c r="F98" s="136"/>
    </row>
    <row r="99" spans="1:6" s="5" customFormat="1" ht="19.5" thickBot="1" x14ac:dyDescent="0.35">
      <c r="A99" s="130" t="s">
        <v>65</v>
      </c>
      <c r="B99" s="157">
        <f>F84</f>
        <v>1</v>
      </c>
      <c r="C99" s="126"/>
      <c r="D99" s="166">
        <f t="shared" si="4"/>
        <v>0</v>
      </c>
      <c r="E99" s="166"/>
      <c r="F99" s="136"/>
    </row>
    <row r="100" spans="1:6" s="5" customFormat="1" ht="19.5" thickBot="1" x14ac:dyDescent="0.35">
      <c r="A100" s="131" t="s">
        <v>66</v>
      </c>
      <c r="B100" s="158"/>
      <c r="C100" s="132"/>
      <c r="D100" s="133">
        <f>SUM(D89:D99)</f>
        <v>0</v>
      </c>
      <c r="E100" s="133">
        <f>SUM(E89:E99)</f>
        <v>0</v>
      </c>
      <c r="F100" s="139"/>
    </row>
    <row r="101" spans="1:6" s="5" customFormat="1" ht="18.75" x14ac:dyDescent="0.3">
      <c r="A101" s="188"/>
      <c r="B101" s="189"/>
      <c r="C101" s="189"/>
      <c r="D101" s="189"/>
      <c r="E101" s="189"/>
      <c r="F101" s="189"/>
    </row>
    <row r="102" spans="1:6" s="5" customFormat="1" ht="18.75" x14ac:dyDescent="0.3">
      <c r="A102" s="188"/>
      <c r="B102" s="189"/>
      <c r="C102" s="189"/>
      <c r="D102" s="189"/>
      <c r="E102" s="189"/>
      <c r="F102" s="189"/>
    </row>
    <row r="103" spans="1:6" s="5" customFormat="1" ht="18.75" x14ac:dyDescent="0.3">
      <c r="A103" s="188"/>
      <c r="B103" s="189"/>
      <c r="C103" s="189"/>
      <c r="D103" s="189"/>
      <c r="E103" s="189"/>
      <c r="F103" s="189"/>
    </row>
    <row r="104" spans="1:6" s="5" customFormat="1" ht="18.75" x14ac:dyDescent="0.3">
      <c r="A104" s="188"/>
      <c r="B104" s="189"/>
      <c r="C104" s="189"/>
      <c r="D104" s="189"/>
      <c r="E104" s="189"/>
      <c r="F104" s="189"/>
    </row>
    <row r="105" spans="1:6" s="5" customFormat="1" ht="18.75" x14ac:dyDescent="0.3">
      <c r="A105" s="188"/>
      <c r="B105" s="189"/>
      <c r="C105" s="189"/>
      <c r="D105" s="189"/>
      <c r="E105" s="189"/>
      <c r="F105" s="189"/>
    </row>
    <row r="106" spans="1:6" s="5" customFormat="1" ht="18.75" x14ac:dyDescent="0.3">
      <c r="A106" s="188"/>
      <c r="B106" s="189"/>
      <c r="C106" s="189"/>
      <c r="D106" s="189"/>
      <c r="E106" s="189"/>
      <c r="F106" s="189"/>
    </row>
    <row r="107" spans="1:6" s="5" customFormat="1" ht="18.75" x14ac:dyDescent="0.3">
      <c r="A107" s="188"/>
      <c r="B107" s="189"/>
      <c r="C107" s="189"/>
      <c r="D107" s="189"/>
      <c r="E107" s="189"/>
      <c r="F107" s="189"/>
    </row>
    <row r="108" spans="1:6" s="5" customFormat="1" ht="19.5" thickBot="1" x14ac:dyDescent="0.35">
      <c r="A108" s="188"/>
      <c r="B108" s="189"/>
      <c r="C108" s="189"/>
      <c r="D108" s="189"/>
      <c r="E108" s="189"/>
      <c r="F108" s="189"/>
    </row>
    <row r="109" spans="1:6" s="1" customFormat="1" ht="12" x14ac:dyDescent="0.2">
      <c r="A109" s="142" t="s">
        <v>83</v>
      </c>
      <c r="B109" s="35" t="s">
        <v>54</v>
      </c>
      <c r="C109" s="13"/>
      <c r="D109" s="13"/>
      <c r="E109" s="13"/>
      <c r="F109" s="150" t="s">
        <v>90</v>
      </c>
    </row>
    <row r="110" spans="1:6" s="1" customFormat="1" ht="19.5" thickBot="1" x14ac:dyDescent="0.35">
      <c r="A110" s="143" t="s">
        <v>78</v>
      </c>
      <c r="B110" s="148" t="s">
        <v>56</v>
      </c>
      <c r="C110" s="125" t="s">
        <v>55</v>
      </c>
      <c r="D110" s="124" t="s">
        <v>57</v>
      </c>
      <c r="E110" s="125" t="s">
        <v>58</v>
      </c>
      <c r="F110" s="151" t="s">
        <v>89</v>
      </c>
    </row>
    <row r="111" spans="1:6" ht="15.75" thickBot="1" x14ac:dyDescent="0.3">
      <c r="A111" s="187" t="s">
        <v>94</v>
      </c>
      <c r="B111" s="174">
        <f>C111+D111+E111</f>
        <v>10</v>
      </c>
      <c r="C111" s="175">
        <v>2</v>
      </c>
      <c r="D111" s="176">
        <v>8</v>
      </c>
      <c r="E111" s="175">
        <v>0</v>
      </c>
      <c r="F111" s="177">
        <v>1</v>
      </c>
    </row>
    <row r="112" spans="1:6" ht="15.75" thickBot="1" x14ac:dyDescent="0.3">
      <c r="A112" s="10" t="s">
        <v>95</v>
      </c>
      <c r="B112" s="178">
        <v>6</v>
      </c>
      <c r="C112" s="179"/>
      <c r="D112" s="179"/>
      <c r="E112" s="179"/>
      <c r="F112" s="180"/>
    </row>
    <row r="113" spans="1:6" ht="15.75" thickBot="1" x14ac:dyDescent="0.3">
      <c r="A113" s="163"/>
      <c r="B113" s="159"/>
      <c r="C113" s="160"/>
      <c r="D113" s="160"/>
      <c r="E113" s="160"/>
      <c r="F113" s="161"/>
    </row>
    <row r="114" spans="1:6" s="1" customFormat="1" ht="32.25" thickBot="1" x14ac:dyDescent="0.4">
      <c r="A114" s="137" t="s">
        <v>71</v>
      </c>
      <c r="B114" s="152"/>
      <c r="C114" s="128"/>
      <c r="D114" s="168" t="s">
        <v>94</v>
      </c>
      <c r="E114" s="171" t="s">
        <v>96</v>
      </c>
      <c r="F114" s="136"/>
    </row>
    <row r="115" spans="1:6" ht="15.75" thickBot="1" x14ac:dyDescent="0.3">
      <c r="A115" s="44"/>
      <c r="B115" s="153" t="s">
        <v>67</v>
      </c>
      <c r="C115" s="127" t="s">
        <v>68</v>
      </c>
      <c r="D115" s="169" t="s">
        <v>69</v>
      </c>
      <c r="E115" s="172" t="s">
        <v>69</v>
      </c>
      <c r="F115" s="138"/>
    </row>
    <row r="116" spans="1:6" ht="17.25" x14ac:dyDescent="0.25">
      <c r="A116" s="134" t="s">
        <v>81</v>
      </c>
      <c r="B116" s="154">
        <f>1.2*(0.8+2.6)/2*B111</f>
        <v>20.399999999999999</v>
      </c>
      <c r="C116" s="135"/>
      <c r="D116" s="164">
        <f>B116*C116</f>
        <v>0</v>
      </c>
      <c r="E116" s="170"/>
      <c r="F116" s="136"/>
    </row>
    <row r="117" spans="1:6" x14ac:dyDescent="0.25">
      <c r="A117" s="129" t="s">
        <v>82</v>
      </c>
      <c r="B117" s="155">
        <f>(0.8+2.6)/2*B111*2</f>
        <v>34</v>
      </c>
      <c r="C117" s="123"/>
      <c r="D117" s="165">
        <f>B117*C117</f>
        <v>0</v>
      </c>
      <c r="E117" s="165"/>
      <c r="F117" s="136"/>
    </row>
    <row r="118" spans="1:6" x14ac:dyDescent="0.25">
      <c r="A118" s="46" t="s">
        <v>85</v>
      </c>
      <c r="B118" s="156">
        <f>1.2*0.3*B111</f>
        <v>3.5999999999999996</v>
      </c>
      <c r="C118" s="128"/>
      <c r="D118" s="165">
        <f>B118*C118</f>
        <v>0</v>
      </c>
      <c r="E118" s="165"/>
      <c r="F118" s="136"/>
    </row>
    <row r="119" spans="1:6" x14ac:dyDescent="0.25">
      <c r="A119" s="129" t="s">
        <v>61</v>
      </c>
      <c r="B119" s="155">
        <f>C111</f>
        <v>2</v>
      </c>
      <c r="C119" s="123"/>
      <c r="D119" s="165">
        <f>B119*C119</f>
        <v>0</v>
      </c>
      <c r="E119" s="165"/>
      <c r="F119" s="136"/>
    </row>
    <row r="120" spans="1:6" x14ac:dyDescent="0.25">
      <c r="A120" s="46" t="s">
        <v>60</v>
      </c>
      <c r="B120" s="156">
        <f>C111</f>
        <v>2</v>
      </c>
      <c r="C120" s="128"/>
      <c r="D120" s="165">
        <f t="shared" ref="D120:D123" si="5">B120*C120</f>
        <v>0</v>
      </c>
      <c r="E120" s="165"/>
      <c r="F120" s="136"/>
    </row>
    <row r="121" spans="1:6" x14ac:dyDescent="0.25">
      <c r="A121" s="129" t="s">
        <v>62</v>
      </c>
      <c r="B121" s="155">
        <f>D111</f>
        <v>8</v>
      </c>
      <c r="C121" s="123"/>
      <c r="D121" s="165">
        <f t="shared" si="5"/>
        <v>0</v>
      </c>
      <c r="E121" s="165"/>
      <c r="F121" s="136"/>
    </row>
    <row r="122" spans="1:6" x14ac:dyDescent="0.25">
      <c r="A122" s="46" t="s">
        <v>63</v>
      </c>
      <c r="B122" s="156">
        <f>D111</f>
        <v>8</v>
      </c>
      <c r="C122" s="128"/>
      <c r="D122" s="165">
        <f t="shared" si="5"/>
        <v>0</v>
      </c>
      <c r="E122" s="165"/>
      <c r="F122" s="136"/>
    </row>
    <row r="123" spans="1:6" x14ac:dyDescent="0.25">
      <c r="A123" s="129" t="s">
        <v>64</v>
      </c>
      <c r="B123" s="155">
        <f>E111</f>
        <v>0</v>
      </c>
      <c r="C123" s="123"/>
      <c r="D123" s="165">
        <f t="shared" si="5"/>
        <v>0</v>
      </c>
      <c r="E123" s="165"/>
      <c r="F123" s="136"/>
    </row>
    <row r="124" spans="1:6" ht="30" x14ac:dyDescent="0.25">
      <c r="A124" s="167" t="s">
        <v>98</v>
      </c>
      <c r="B124" s="155">
        <f>B112</f>
        <v>6</v>
      </c>
      <c r="C124" s="123"/>
      <c r="D124" s="165"/>
      <c r="E124" s="165">
        <f>C124*B124</f>
        <v>0</v>
      </c>
      <c r="F124" s="136"/>
    </row>
    <row r="125" spans="1:6" ht="30" x14ac:dyDescent="0.25">
      <c r="A125" s="144" t="s">
        <v>97</v>
      </c>
      <c r="B125" s="156">
        <f>B111</f>
        <v>10</v>
      </c>
      <c r="C125" s="128"/>
      <c r="D125" s="165">
        <f t="shared" ref="D125:D126" si="6">B125*C125</f>
        <v>0</v>
      </c>
      <c r="E125" s="165"/>
      <c r="F125" s="136"/>
    </row>
    <row r="126" spans="1:6" s="5" customFormat="1" ht="19.5" thickBot="1" x14ac:dyDescent="0.35">
      <c r="A126" s="130" t="s">
        <v>65</v>
      </c>
      <c r="B126" s="157">
        <f>F111</f>
        <v>1</v>
      </c>
      <c r="C126" s="126"/>
      <c r="D126" s="166">
        <f t="shared" si="6"/>
        <v>0</v>
      </c>
      <c r="E126" s="166"/>
      <c r="F126" s="136"/>
    </row>
    <row r="127" spans="1:6" s="5" customFormat="1" ht="19.5" thickBot="1" x14ac:dyDescent="0.35">
      <c r="A127" s="131" t="s">
        <v>66</v>
      </c>
      <c r="B127" s="158"/>
      <c r="C127" s="132"/>
      <c r="D127" s="133">
        <f>SUM(D116:D126)</f>
        <v>0</v>
      </c>
      <c r="E127" s="133">
        <f>SUM(E116:E126)</f>
        <v>0</v>
      </c>
      <c r="F127" s="139"/>
    </row>
    <row r="128" spans="1:6" s="5" customFormat="1" ht="18.75" x14ac:dyDescent="0.3">
      <c r="A128" s="188"/>
      <c r="B128" s="189"/>
      <c r="C128" s="189"/>
      <c r="D128" s="189"/>
      <c r="E128" s="189"/>
      <c r="F128" s="189"/>
    </row>
    <row r="129" spans="1:6" s="5" customFormat="1" ht="18.75" x14ac:dyDescent="0.3">
      <c r="A129" s="188"/>
      <c r="B129" s="189"/>
      <c r="C129" s="189"/>
      <c r="D129" s="189"/>
      <c r="E129" s="189"/>
      <c r="F129" s="189"/>
    </row>
    <row r="130" spans="1:6" s="5" customFormat="1" ht="18.75" x14ac:dyDescent="0.3">
      <c r="A130" s="188"/>
      <c r="B130" s="189"/>
      <c r="C130" s="189"/>
      <c r="D130" s="189"/>
      <c r="E130" s="189"/>
      <c r="F130" s="189"/>
    </row>
    <row r="131" spans="1:6" s="5" customFormat="1" ht="18.75" x14ac:dyDescent="0.3">
      <c r="A131" s="188"/>
      <c r="B131" s="189"/>
      <c r="C131" s="189"/>
      <c r="D131" s="189"/>
      <c r="E131" s="189"/>
      <c r="F131" s="189"/>
    </row>
    <row r="132" spans="1:6" s="5" customFormat="1" ht="18.75" x14ac:dyDescent="0.3">
      <c r="A132" s="188"/>
      <c r="B132" s="189"/>
      <c r="C132" s="189"/>
      <c r="D132" s="189"/>
      <c r="E132" s="189"/>
      <c r="F132" s="189"/>
    </row>
    <row r="133" spans="1:6" s="5" customFormat="1" ht="18.75" x14ac:dyDescent="0.3">
      <c r="A133" s="188"/>
      <c r="B133" s="189"/>
      <c r="C133" s="189"/>
      <c r="D133" s="189"/>
      <c r="E133" s="189"/>
      <c r="F133" s="189"/>
    </row>
    <row r="134" spans="1:6" s="5" customFormat="1" ht="19.5" thickBot="1" x14ac:dyDescent="0.35">
      <c r="A134" s="188"/>
      <c r="B134" s="189"/>
      <c r="C134" s="189"/>
      <c r="D134" s="189"/>
      <c r="E134" s="189"/>
      <c r="F134" s="189"/>
    </row>
    <row r="135" spans="1:6" s="1" customFormat="1" ht="12" x14ac:dyDescent="0.2">
      <c r="A135" s="142" t="s">
        <v>83</v>
      </c>
      <c r="B135" s="35" t="s">
        <v>54</v>
      </c>
      <c r="C135" s="13"/>
      <c r="D135" s="13"/>
      <c r="E135" s="13"/>
      <c r="F135" s="150" t="s">
        <v>90</v>
      </c>
    </row>
    <row r="136" spans="1:6" s="1" customFormat="1" ht="19.5" thickBot="1" x14ac:dyDescent="0.35">
      <c r="A136" s="143" t="s">
        <v>74</v>
      </c>
      <c r="B136" s="148" t="s">
        <v>56</v>
      </c>
      <c r="C136" s="125" t="s">
        <v>55</v>
      </c>
      <c r="D136" s="124" t="s">
        <v>57</v>
      </c>
      <c r="E136" s="125" t="s">
        <v>58</v>
      </c>
      <c r="F136" s="151" t="s">
        <v>89</v>
      </c>
    </row>
    <row r="137" spans="1:6" ht="15.75" thickBot="1" x14ac:dyDescent="0.3">
      <c r="A137" s="187" t="s">
        <v>94</v>
      </c>
      <c r="B137" s="174">
        <f>C137+D137+E137</f>
        <v>12.200000000000001</v>
      </c>
      <c r="C137" s="175">
        <v>2.8</v>
      </c>
      <c r="D137" s="176">
        <v>8</v>
      </c>
      <c r="E137" s="175">
        <v>1.4</v>
      </c>
      <c r="F137" s="177">
        <v>2</v>
      </c>
    </row>
    <row r="138" spans="1:6" ht="15.75" thickBot="1" x14ac:dyDescent="0.3">
      <c r="A138" s="10" t="s">
        <v>95</v>
      </c>
      <c r="B138" s="178">
        <v>6.1</v>
      </c>
      <c r="C138" s="179"/>
      <c r="D138" s="179"/>
      <c r="E138" s="179"/>
      <c r="F138" s="180"/>
    </row>
    <row r="139" spans="1:6" ht="15.75" thickBot="1" x14ac:dyDescent="0.3">
      <c r="A139" s="163"/>
      <c r="B139" s="159"/>
      <c r="C139" s="160"/>
      <c r="D139" s="160"/>
      <c r="E139" s="160"/>
      <c r="F139" s="161"/>
    </row>
    <row r="140" spans="1:6" s="1" customFormat="1" ht="32.25" thickBot="1" x14ac:dyDescent="0.4">
      <c r="A140" s="137" t="s">
        <v>71</v>
      </c>
      <c r="B140" s="152"/>
      <c r="C140" s="128"/>
      <c r="D140" s="168" t="s">
        <v>94</v>
      </c>
      <c r="E140" s="171" t="s">
        <v>96</v>
      </c>
      <c r="F140" s="136"/>
    </row>
    <row r="141" spans="1:6" ht="15.75" thickBot="1" x14ac:dyDescent="0.3">
      <c r="A141" s="44"/>
      <c r="B141" s="153" t="s">
        <v>67</v>
      </c>
      <c r="C141" s="127" t="s">
        <v>68</v>
      </c>
      <c r="D141" s="169" t="s">
        <v>69</v>
      </c>
      <c r="E141" s="172" t="s">
        <v>69</v>
      </c>
      <c r="F141" s="138"/>
    </row>
    <row r="142" spans="1:6" ht="17.25" x14ac:dyDescent="0.25">
      <c r="A142" s="134" t="s">
        <v>81</v>
      </c>
      <c r="B142" s="154">
        <f>1.2*(0.8+2.6)/2*B137</f>
        <v>24.888000000000002</v>
      </c>
      <c r="C142" s="135"/>
      <c r="D142" s="164">
        <f>B142*C142</f>
        <v>0</v>
      </c>
      <c r="E142" s="170"/>
      <c r="F142" s="136"/>
    </row>
    <row r="143" spans="1:6" x14ac:dyDescent="0.25">
      <c r="A143" s="129" t="s">
        <v>82</v>
      </c>
      <c r="B143" s="155">
        <f>(0.8+2.6)/2*B137*2</f>
        <v>41.480000000000011</v>
      </c>
      <c r="C143" s="123"/>
      <c r="D143" s="165">
        <f>B143*C143</f>
        <v>0</v>
      </c>
      <c r="E143" s="165"/>
      <c r="F143" s="136"/>
    </row>
    <row r="144" spans="1:6" x14ac:dyDescent="0.25">
      <c r="A144" s="46" t="s">
        <v>85</v>
      </c>
      <c r="B144" s="156">
        <f>1.2*0.3*B137</f>
        <v>4.3920000000000003</v>
      </c>
      <c r="C144" s="128"/>
      <c r="D144" s="165">
        <f>B144*C144</f>
        <v>0</v>
      </c>
      <c r="E144" s="165"/>
      <c r="F144" s="136"/>
    </row>
    <row r="145" spans="1:6" x14ac:dyDescent="0.25">
      <c r="A145" s="129" t="s">
        <v>61</v>
      </c>
      <c r="B145" s="155">
        <f>C137</f>
        <v>2.8</v>
      </c>
      <c r="C145" s="123"/>
      <c r="D145" s="165">
        <f>B145*C145</f>
        <v>0</v>
      </c>
      <c r="E145" s="165"/>
      <c r="F145" s="136"/>
    </row>
    <row r="146" spans="1:6" x14ac:dyDescent="0.25">
      <c r="A146" s="46" t="s">
        <v>60</v>
      </c>
      <c r="B146" s="156">
        <f>C137</f>
        <v>2.8</v>
      </c>
      <c r="C146" s="128"/>
      <c r="D146" s="165">
        <f t="shared" ref="D146:D149" si="7">B146*C146</f>
        <v>0</v>
      </c>
      <c r="E146" s="165"/>
      <c r="F146" s="136"/>
    </row>
    <row r="147" spans="1:6" x14ac:dyDescent="0.25">
      <c r="A147" s="129" t="s">
        <v>62</v>
      </c>
      <c r="B147" s="155">
        <f>D137</f>
        <v>8</v>
      </c>
      <c r="C147" s="123"/>
      <c r="D147" s="165">
        <f t="shared" si="7"/>
        <v>0</v>
      </c>
      <c r="E147" s="165"/>
      <c r="F147" s="136"/>
    </row>
    <row r="148" spans="1:6" x14ac:dyDescent="0.25">
      <c r="A148" s="46" t="s">
        <v>63</v>
      </c>
      <c r="B148" s="156">
        <f>D137</f>
        <v>8</v>
      </c>
      <c r="C148" s="128"/>
      <c r="D148" s="165">
        <f t="shared" si="7"/>
        <v>0</v>
      </c>
      <c r="E148" s="165"/>
      <c r="F148" s="136"/>
    </row>
    <row r="149" spans="1:6" x14ac:dyDescent="0.25">
      <c r="A149" s="129" t="s">
        <v>64</v>
      </c>
      <c r="B149" s="155">
        <f>E137</f>
        <v>1.4</v>
      </c>
      <c r="C149" s="123"/>
      <c r="D149" s="165">
        <f t="shared" si="7"/>
        <v>0</v>
      </c>
      <c r="E149" s="165"/>
      <c r="F149" s="136"/>
    </row>
    <row r="150" spans="1:6" ht="30" x14ac:dyDescent="0.25">
      <c r="A150" s="167" t="s">
        <v>98</v>
      </c>
      <c r="B150" s="155">
        <f>B138</f>
        <v>6.1</v>
      </c>
      <c r="C150" s="123"/>
      <c r="D150" s="165"/>
      <c r="E150" s="165">
        <f>C150*B150</f>
        <v>0</v>
      </c>
      <c r="F150" s="136"/>
    </row>
    <row r="151" spans="1:6" ht="30" x14ac:dyDescent="0.25">
      <c r="A151" s="144" t="s">
        <v>97</v>
      </c>
      <c r="B151" s="156">
        <f>B137</f>
        <v>12.200000000000001</v>
      </c>
      <c r="C151" s="128"/>
      <c r="D151" s="165">
        <f t="shared" ref="D151:D152" si="8">B151*C151</f>
        <v>0</v>
      </c>
      <c r="E151" s="165"/>
      <c r="F151" s="136"/>
    </row>
    <row r="152" spans="1:6" s="5" customFormat="1" ht="19.5" thickBot="1" x14ac:dyDescent="0.35">
      <c r="A152" s="130" t="s">
        <v>65</v>
      </c>
      <c r="B152" s="157">
        <f>F137</f>
        <v>2</v>
      </c>
      <c r="C152" s="126"/>
      <c r="D152" s="166">
        <f t="shared" si="8"/>
        <v>0</v>
      </c>
      <c r="E152" s="166"/>
      <c r="F152" s="136"/>
    </row>
    <row r="153" spans="1:6" s="5" customFormat="1" ht="19.5" thickBot="1" x14ac:dyDescent="0.35">
      <c r="A153" s="131" t="s">
        <v>66</v>
      </c>
      <c r="B153" s="158"/>
      <c r="C153" s="132"/>
      <c r="D153" s="133">
        <f>SUM(D142:D152)</f>
        <v>0</v>
      </c>
      <c r="E153" s="133">
        <f>SUM(E142:E152)</f>
        <v>0</v>
      </c>
      <c r="F153" s="139"/>
    </row>
    <row r="154" spans="1:6" ht="21" x14ac:dyDescent="0.35">
      <c r="A154" s="121"/>
    </row>
    <row r="155" spans="1:6" ht="21" x14ac:dyDescent="0.35">
      <c r="A155" s="121"/>
    </row>
    <row r="156" spans="1:6" ht="21" x14ac:dyDescent="0.35">
      <c r="A156" s="121"/>
    </row>
    <row r="157" spans="1:6" ht="21" x14ac:dyDescent="0.35">
      <c r="A157" s="121"/>
    </row>
    <row r="158" spans="1:6" ht="21" x14ac:dyDescent="0.35">
      <c r="A158" s="121"/>
    </row>
    <row r="159" spans="1:6" ht="21.75" thickBot="1" x14ac:dyDescent="0.4">
      <c r="A159" s="121"/>
    </row>
    <row r="160" spans="1:6" s="1" customFormat="1" ht="12" x14ac:dyDescent="0.2">
      <c r="A160" s="142" t="s">
        <v>83</v>
      </c>
      <c r="B160" s="35" t="s">
        <v>54</v>
      </c>
      <c r="C160" s="13"/>
      <c r="D160" s="13"/>
      <c r="E160" s="13"/>
      <c r="F160" s="150" t="s">
        <v>90</v>
      </c>
    </row>
    <row r="161" spans="1:6" s="1" customFormat="1" ht="19.5" thickBot="1" x14ac:dyDescent="0.35">
      <c r="A161" s="143" t="s">
        <v>75</v>
      </c>
      <c r="B161" s="148" t="s">
        <v>56</v>
      </c>
      <c r="C161" s="125" t="s">
        <v>55</v>
      </c>
      <c r="D161" s="124" t="s">
        <v>57</v>
      </c>
      <c r="E161" s="125" t="s">
        <v>58</v>
      </c>
      <c r="F161" s="151" t="s">
        <v>89</v>
      </c>
    </row>
    <row r="162" spans="1:6" ht="15.75" thickBot="1" x14ac:dyDescent="0.3">
      <c r="A162" s="187" t="s">
        <v>94</v>
      </c>
      <c r="B162" s="174">
        <f>C162+D162+E162</f>
        <v>6.8000000000000007</v>
      </c>
      <c r="C162" s="175">
        <v>1.4</v>
      </c>
      <c r="D162" s="176">
        <v>4</v>
      </c>
      <c r="E162" s="175">
        <v>1.4</v>
      </c>
      <c r="F162" s="177">
        <v>1</v>
      </c>
    </row>
    <row r="163" spans="1:6" ht="15.75" thickBot="1" x14ac:dyDescent="0.3">
      <c r="A163" s="10" t="s">
        <v>95</v>
      </c>
      <c r="B163" s="178">
        <v>6.8</v>
      </c>
      <c r="C163" s="179"/>
      <c r="D163" s="179"/>
      <c r="E163" s="179"/>
      <c r="F163" s="180"/>
    </row>
    <row r="164" spans="1:6" ht="15.75" thickBot="1" x14ac:dyDescent="0.3">
      <c r="A164" s="163"/>
      <c r="B164" s="159"/>
      <c r="C164" s="160"/>
      <c r="D164" s="160"/>
      <c r="E164" s="160"/>
      <c r="F164" s="161"/>
    </row>
    <row r="165" spans="1:6" s="1" customFormat="1" ht="32.25" thickBot="1" x14ac:dyDescent="0.4">
      <c r="A165" s="137" t="s">
        <v>71</v>
      </c>
      <c r="B165" s="152"/>
      <c r="C165" s="128"/>
      <c r="D165" s="168" t="s">
        <v>94</v>
      </c>
      <c r="E165" s="171" t="s">
        <v>96</v>
      </c>
      <c r="F165" s="136"/>
    </row>
    <row r="166" spans="1:6" ht="15.75" thickBot="1" x14ac:dyDescent="0.3">
      <c r="A166" s="44"/>
      <c r="B166" s="153" t="s">
        <v>67</v>
      </c>
      <c r="C166" s="127" t="s">
        <v>68</v>
      </c>
      <c r="D166" s="169" t="s">
        <v>69</v>
      </c>
      <c r="E166" s="172" t="s">
        <v>69</v>
      </c>
      <c r="F166" s="138"/>
    </row>
    <row r="167" spans="1:6" ht="17.25" x14ac:dyDescent="0.25">
      <c r="A167" s="134" t="s">
        <v>81</v>
      </c>
      <c r="B167" s="154">
        <f>1.2*(0.8+2.6)/2*B162</f>
        <v>13.872000000000002</v>
      </c>
      <c r="C167" s="135"/>
      <c r="D167" s="164">
        <f>B167*C167</f>
        <v>0</v>
      </c>
      <c r="E167" s="170"/>
      <c r="F167" s="136"/>
    </row>
    <row r="168" spans="1:6" x14ac:dyDescent="0.25">
      <c r="A168" s="129" t="s">
        <v>82</v>
      </c>
      <c r="B168" s="155">
        <f>(0.8+2.6)/2*B162*2</f>
        <v>23.120000000000005</v>
      </c>
      <c r="C168" s="123"/>
      <c r="D168" s="165">
        <f>B168*C168</f>
        <v>0</v>
      </c>
      <c r="E168" s="165"/>
      <c r="F168" s="136"/>
    </row>
    <row r="169" spans="1:6" x14ac:dyDescent="0.25">
      <c r="A169" s="46" t="s">
        <v>85</v>
      </c>
      <c r="B169" s="156">
        <f>1.2*0.3*B162</f>
        <v>2.448</v>
      </c>
      <c r="C169" s="128"/>
      <c r="D169" s="165">
        <f>B169*C169</f>
        <v>0</v>
      </c>
      <c r="E169" s="165"/>
      <c r="F169" s="136"/>
    </row>
    <row r="170" spans="1:6" x14ac:dyDescent="0.25">
      <c r="A170" s="129" t="s">
        <v>61</v>
      </c>
      <c r="B170" s="155">
        <f>C162</f>
        <v>1.4</v>
      </c>
      <c r="C170" s="123"/>
      <c r="D170" s="165">
        <f>B170*C170</f>
        <v>0</v>
      </c>
      <c r="E170" s="165"/>
      <c r="F170" s="136"/>
    </row>
    <row r="171" spans="1:6" x14ac:dyDescent="0.25">
      <c r="A171" s="46" t="s">
        <v>60</v>
      </c>
      <c r="B171" s="156">
        <f>C162</f>
        <v>1.4</v>
      </c>
      <c r="C171" s="128"/>
      <c r="D171" s="165">
        <f t="shared" ref="D171:D174" si="9">B171*C171</f>
        <v>0</v>
      </c>
      <c r="E171" s="165"/>
      <c r="F171" s="136"/>
    </row>
    <row r="172" spans="1:6" x14ac:dyDescent="0.25">
      <c r="A172" s="129" t="s">
        <v>62</v>
      </c>
      <c r="B172" s="155">
        <f>D162</f>
        <v>4</v>
      </c>
      <c r="C172" s="123"/>
      <c r="D172" s="165">
        <f t="shared" si="9"/>
        <v>0</v>
      </c>
      <c r="E172" s="165"/>
      <c r="F172" s="136"/>
    </row>
    <row r="173" spans="1:6" x14ac:dyDescent="0.25">
      <c r="A173" s="46" t="s">
        <v>63</v>
      </c>
      <c r="B173" s="156">
        <f>D162</f>
        <v>4</v>
      </c>
      <c r="C173" s="128"/>
      <c r="D173" s="165">
        <f t="shared" si="9"/>
        <v>0</v>
      </c>
      <c r="E173" s="165"/>
      <c r="F173" s="136"/>
    </row>
    <row r="174" spans="1:6" x14ac:dyDescent="0.25">
      <c r="A174" s="129" t="s">
        <v>64</v>
      </c>
      <c r="B174" s="155">
        <f>E162</f>
        <v>1.4</v>
      </c>
      <c r="C174" s="123"/>
      <c r="D174" s="165">
        <f t="shared" si="9"/>
        <v>0</v>
      </c>
      <c r="E174" s="165"/>
      <c r="F174" s="136"/>
    </row>
    <row r="175" spans="1:6" ht="30" x14ac:dyDescent="0.25">
      <c r="A175" s="167" t="s">
        <v>98</v>
      </c>
      <c r="B175" s="155">
        <f>B163</f>
        <v>6.8</v>
      </c>
      <c r="C175" s="123"/>
      <c r="D175" s="165"/>
      <c r="E175" s="165">
        <f>C175*B175</f>
        <v>0</v>
      </c>
      <c r="F175" s="136"/>
    </row>
    <row r="176" spans="1:6" ht="30" x14ac:dyDescent="0.25">
      <c r="A176" s="144" t="s">
        <v>97</v>
      </c>
      <c r="B176" s="156">
        <f>B162</f>
        <v>6.8000000000000007</v>
      </c>
      <c r="C176" s="128"/>
      <c r="D176" s="165">
        <f t="shared" ref="D176:D177" si="10">B176*C176</f>
        <v>0</v>
      </c>
      <c r="E176" s="165"/>
      <c r="F176" s="136"/>
    </row>
    <row r="177" spans="1:6" s="5" customFormat="1" ht="19.5" thickBot="1" x14ac:dyDescent="0.35">
      <c r="A177" s="130" t="s">
        <v>65</v>
      </c>
      <c r="B177" s="157">
        <f>F162</f>
        <v>1</v>
      </c>
      <c r="C177" s="126"/>
      <c r="D177" s="166">
        <f t="shared" si="10"/>
        <v>0</v>
      </c>
      <c r="E177" s="166"/>
      <c r="F177" s="136"/>
    </row>
    <row r="178" spans="1:6" s="5" customFormat="1" ht="19.5" thickBot="1" x14ac:dyDescent="0.35">
      <c r="A178" s="131" t="s">
        <v>66</v>
      </c>
      <c r="B178" s="158"/>
      <c r="C178" s="132"/>
      <c r="D178" s="133">
        <f>SUM(D167:D177)</f>
        <v>0</v>
      </c>
      <c r="E178" s="133">
        <f>SUM(E167:E177)</f>
        <v>0</v>
      </c>
      <c r="F178" s="139"/>
    </row>
    <row r="179" spans="1:6" ht="21" x14ac:dyDescent="0.35">
      <c r="A179" s="121"/>
    </row>
    <row r="180" spans="1:6" ht="21" x14ac:dyDescent="0.35">
      <c r="A180" s="121"/>
    </row>
    <row r="181" spans="1:6" ht="21" x14ac:dyDescent="0.35">
      <c r="A181" s="121"/>
    </row>
    <row r="182" spans="1:6" ht="21" x14ac:dyDescent="0.35">
      <c r="A182" s="121"/>
    </row>
    <row r="183" spans="1:6" ht="21" x14ac:dyDescent="0.35">
      <c r="A183" s="121"/>
    </row>
    <row r="184" spans="1:6" ht="21" x14ac:dyDescent="0.35">
      <c r="A184" s="121"/>
    </row>
    <row r="185" spans="1:6" ht="21.75" thickBot="1" x14ac:dyDescent="0.4">
      <c r="A185" s="121"/>
    </row>
    <row r="186" spans="1:6" s="1" customFormat="1" ht="12" x14ac:dyDescent="0.2">
      <c r="A186" s="142" t="s">
        <v>83</v>
      </c>
      <c r="B186" s="35" t="s">
        <v>54</v>
      </c>
      <c r="C186" s="13"/>
      <c r="D186" s="13"/>
      <c r="E186" s="13"/>
      <c r="F186" s="150" t="s">
        <v>90</v>
      </c>
    </row>
    <row r="187" spans="1:6" s="1" customFormat="1" ht="19.5" thickBot="1" x14ac:dyDescent="0.35">
      <c r="A187" s="143" t="s">
        <v>76</v>
      </c>
      <c r="B187" s="148" t="s">
        <v>56</v>
      </c>
      <c r="C187" s="125" t="s">
        <v>55</v>
      </c>
      <c r="D187" s="124" t="s">
        <v>57</v>
      </c>
      <c r="E187" s="125" t="s">
        <v>58</v>
      </c>
      <c r="F187" s="151" t="s">
        <v>89</v>
      </c>
    </row>
    <row r="188" spans="1:6" ht="15.75" thickBot="1" x14ac:dyDescent="0.3">
      <c r="A188" s="187" t="s">
        <v>94</v>
      </c>
      <c r="B188" s="174">
        <f>C188+D188+E188</f>
        <v>8.1999999999999993</v>
      </c>
      <c r="C188" s="175">
        <v>2.8</v>
      </c>
      <c r="D188" s="176">
        <v>4</v>
      </c>
      <c r="E188" s="175">
        <v>1.4</v>
      </c>
      <c r="F188" s="177">
        <v>2</v>
      </c>
    </row>
    <row r="189" spans="1:6" ht="15.75" thickBot="1" x14ac:dyDescent="0.3">
      <c r="A189" s="10" t="s">
        <v>95</v>
      </c>
      <c r="B189" s="178">
        <v>4.0999999999999996</v>
      </c>
      <c r="C189" s="179"/>
      <c r="D189" s="179"/>
      <c r="E189" s="179"/>
      <c r="F189" s="180"/>
    </row>
    <row r="190" spans="1:6" ht="15.75" thickBot="1" x14ac:dyDescent="0.3">
      <c r="A190" s="163"/>
      <c r="B190" s="159"/>
      <c r="C190" s="160"/>
      <c r="D190" s="160"/>
      <c r="E190" s="160"/>
      <c r="F190" s="161"/>
    </row>
    <row r="191" spans="1:6" s="1" customFormat="1" ht="32.25" thickBot="1" x14ac:dyDescent="0.4">
      <c r="A191" s="137" t="s">
        <v>71</v>
      </c>
      <c r="B191" s="152"/>
      <c r="C191" s="128"/>
      <c r="D191" s="168" t="s">
        <v>94</v>
      </c>
      <c r="E191" s="171" t="s">
        <v>96</v>
      </c>
      <c r="F191" s="136"/>
    </row>
    <row r="192" spans="1:6" ht="15.75" thickBot="1" x14ac:dyDescent="0.3">
      <c r="A192" s="44"/>
      <c r="B192" s="153" t="s">
        <v>67</v>
      </c>
      <c r="C192" s="127" t="s">
        <v>68</v>
      </c>
      <c r="D192" s="169" t="s">
        <v>69</v>
      </c>
      <c r="E192" s="172" t="s">
        <v>69</v>
      </c>
      <c r="F192" s="138"/>
    </row>
    <row r="193" spans="1:6" ht="17.25" x14ac:dyDescent="0.25">
      <c r="A193" s="134" t="s">
        <v>81</v>
      </c>
      <c r="B193" s="154">
        <f>1.2*(0.8+2.6)/2*B188</f>
        <v>16.727999999999998</v>
      </c>
      <c r="C193" s="135"/>
      <c r="D193" s="164">
        <f>B193*C193</f>
        <v>0</v>
      </c>
      <c r="E193" s="170"/>
      <c r="F193" s="136"/>
    </row>
    <row r="194" spans="1:6" x14ac:dyDescent="0.25">
      <c r="A194" s="129" t="s">
        <v>82</v>
      </c>
      <c r="B194" s="155">
        <f>(0.8+2.6)/2*B188*2</f>
        <v>27.88</v>
      </c>
      <c r="C194" s="123"/>
      <c r="D194" s="165">
        <f>B194*C194</f>
        <v>0</v>
      </c>
      <c r="E194" s="165"/>
      <c r="F194" s="136"/>
    </row>
    <row r="195" spans="1:6" x14ac:dyDescent="0.25">
      <c r="A195" s="46" t="s">
        <v>85</v>
      </c>
      <c r="B195" s="156">
        <f>1.2*0.3*B188</f>
        <v>2.9519999999999995</v>
      </c>
      <c r="C195" s="128"/>
      <c r="D195" s="165">
        <f>B195*C195</f>
        <v>0</v>
      </c>
      <c r="E195" s="165"/>
      <c r="F195" s="136"/>
    </row>
    <row r="196" spans="1:6" x14ac:dyDescent="0.25">
      <c r="A196" s="129" t="s">
        <v>61</v>
      </c>
      <c r="B196" s="155">
        <f>C188</f>
        <v>2.8</v>
      </c>
      <c r="C196" s="123"/>
      <c r="D196" s="165">
        <f>B196*C196</f>
        <v>0</v>
      </c>
      <c r="E196" s="165"/>
      <c r="F196" s="136"/>
    </row>
    <row r="197" spans="1:6" x14ac:dyDescent="0.25">
      <c r="A197" s="46" t="s">
        <v>60</v>
      </c>
      <c r="B197" s="156">
        <f>C188</f>
        <v>2.8</v>
      </c>
      <c r="C197" s="128"/>
      <c r="D197" s="165">
        <f t="shared" ref="D197:D200" si="11">B197*C197</f>
        <v>0</v>
      </c>
      <c r="E197" s="165"/>
      <c r="F197" s="136"/>
    </row>
    <row r="198" spans="1:6" x14ac:dyDescent="0.25">
      <c r="A198" s="129" t="s">
        <v>62</v>
      </c>
      <c r="B198" s="155">
        <f>D188</f>
        <v>4</v>
      </c>
      <c r="C198" s="123"/>
      <c r="D198" s="165">
        <f t="shared" si="11"/>
        <v>0</v>
      </c>
      <c r="E198" s="165"/>
      <c r="F198" s="136"/>
    </row>
    <row r="199" spans="1:6" x14ac:dyDescent="0.25">
      <c r="A199" s="46" t="s">
        <v>63</v>
      </c>
      <c r="B199" s="156">
        <f>D188</f>
        <v>4</v>
      </c>
      <c r="C199" s="128"/>
      <c r="D199" s="165">
        <f t="shared" si="11"/>
        <v>0</v>
      </c>
      <c r="E199" s="165"/>
      <c r="F199" s="136"/>
    </row>
    <row r="200" spans="1:6" x14ac:dyDescent="0.25">
      <c r="A200" s="129" t="s">
        <v>64</v>
      </c>
      <c r="B200" s="155">
        <f>E188</f>
        <v>1.4</v>
      </c>
      <c r="C200" s="123"/>
      <c r="D200" s="165">
        <f t="shared" si="11"/>
        <v>0</v>
      </c>
      <c r="E200" s="165"/>
      <c r="F200" s="136"/>
    </row>
    <row r="201" spans="1:6" ht="30" x14ac:dyDescent="0.25">
      <c r="A201" s="167" t="s">
        <v>98</v>
      </c>
      <c r="B201" s="155">
        <f>B189</f>
        <v>4.0999999999999996</v>
      </c>
      <c r="C201" s="123"/>
      <c r="D201" s="165"/>
      <c r="E201" s="165">
        <f>C201*B201</f>
        <v>0</v>
      </c>
      <c r="F201" s="136"/>
    </row>
    <row r="202" spans="1:6" ht="30" x14ac:dyDescent="0.25">
      <c r="A202" s="144" t="s">
        <v>97</v>
      </c>
      <c r="B202" s="156">
        <f>B188</f>
        <v>8.1999999999999993</v>
      </c>
      <c r="C202" s="128"/>
      <c r="D202" s="165">
        <f t="shared" ref="D202:D203" si="12">B202*C202</f>
        <v>0</v>
      </c>
      <c r="E202" s="165"/>
      <c r="F202" s="136"/>
    </row>
    <row r="203" spans="1:6" s="5" customFormat="1" ht="19.5" thickBot="1" x14ac:dyDescent="0.35">
      <c r="A203" s="130" t="s">
        <v>65</v>
      </c>
      <c r="B203" s="157">
        <f>F188</f>
        <v>2</v>
      </c>
      <c r="C203" s="126"/>
      <c r="D203" s="166">
        <f t="shared" si="12"/>
        <v>0</v>
      </c>
      <c r="E203" s="166"/>
      <c r="F203" s="136"/>
    </row>
    <row r="204" spans="1:6" ht="19.5" thickBot="1" x14ac:dyDescent="0.35">
      <c r="A204" s="131" t="s">
        <v>66</v>
      </c>
      <c r="B204" s="158"/>
      <c r="C204" s="132"/>
      <c r="D204" s="133">
        <f>SUM(D193:D203)</f>
        <v>0</v>
      </c>
      <c r="E204" s="133">
        <f>SUM(E193:E203)</f>
        <v>0</v>
      </c>
      <c r="F204" s="139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Jednotlivé roky výstavby</vt:lpstr>
      <vt:lpstr>Kanalizační přípojky k 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2016-03-23T09:34:58Z</dcterms:modified>
</cp:coreProperties>
</file>